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______________________podklady\14 Pusovce\"/>
    </mc:Choice>
  </mc:AlternateContent>
  <xr:revisionPtr revIDLastSave="0" documentId="13_ncr:1_{D052B973-8120-43E1-B3DA-F5103E7E6B1F}" xr6:coauthVersionLast="47" xr6:coauthVersionMax="47" xr10:uidLastSave="{00000000-0000-0000-0000-000000000000}"/>
  <bookViews>
    <workbookView xWindow="5310" yWindow="2745" windowWidth="28800" windowHeight="15345" activeTab="4" xr2:uid="{634D6703-64FD-4051-BE7D-3D9F0CCBDF5A}"/>
  </bookViews>
  <sheets>
    <sheet name="Rekapitulácia" sheetId="1" r:id="rId1"/>
    <sheet name="Krycí list stavby" sheetId="2" r:id="rId2"/>
    <sheet name="SO 6121" sheetId="3" r:id="rId3"/>
    <sheet name="SO 6122" sheetId="4" r:id="rId4"/>
    <sheet name="SO 6123" sheetId="5" r:id="rId5"/>
  </sheets>
  <definedNames>
    <definedName name="_xlnm.Print_Area" localSheetId="2">'SO 6121'!$B$2:$V$103</definedName>
    <definedName name="_xlnm.Print_Area" localSheetId="3">'SO 6122'!$B$2:$V$104</definedName>
    <definedName name="_xlnm.Print_Area" localSheetId="4">'SO 6123'!$B$2:$V$95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2" l="1"/>
  <c r="I29" i="2"/>
  <c r="I28" i="2"/>
  <c r="H29" i="2"/>
  <c r="H28" i="2"/>
  <c r="I27" i="2"/>
  <c r="I25" i="2"/>
  <c r="I24" i="2"/>
  <c r="E24" i="2"/>
  <c r="I23" i="2"/>
  <c r="E23" i="2"/>
  <c r="I22" i="2"/>
  <c r="E22" i="2"/>
  <c r="I20" i="2"/>
  <c r="I17" i="2"/>
  <c r="I16" i="2"/>
  <c r="I14" i="2"/>
  <c r="E18" i="2"/>
  <c r="E19" i="2"/>
  <c r="D19" i="2"/>
  <c r="C19" i="2"/>
  <c r="D18" i="2"/>
  <c r="C18" i="2"/>
  <c r="E17" i="2"/>
  <c r="D17" i="2"/>
  <c r="C17" i="2"/>
  <c r="E16" i="2"/>
  <c r="D16" i="2"/>
  <c r="C16" i="2"/>
  <c r="E15" i="2"/>
  <c r="D15" i="2"/>
  <c r="C15" i="2"/>
  <c r="E20" i="2"/>
  <c r="F10" i="1"/>
  <c r="C9" i="1"/>
  <c r="E9" i="1"/>
  <c r="D9" i="1"/>
  <c r="B9" i="1" s="1"/>
  <c r="G9" i="1" s="1"/>
  <c r="C8" i="1"/>
  <c r="G8" i="1" s="1"/>
  <c r="E8" i="1"/>
  <c r="D8" i="1"/>
  <c r="C7" i="1"/>
  <c r="E7" i="1"/>
  <c r="E10" i="1" s="1"/>
  <c r="D7" i="1"/>
  <c r="D10" i="1" s="1"/>
  <c r="K9" i="1"/>
  <c r="P29" i="5"/>
  <c r="P28" i="5"/>
  <c r="H29" i="5"/>
  <c r="H28" i="5"/>
  <c r="P17" i="5"/>
  <c r="P16" i="5"/>
  <c r="P20" i="5" s="1"/>
  <c r="Y95" i="5"/>
  <c r="Z95" i="5"/>
  <c r="I57" i="5"/>
  <c r="F57" i="5"/>
  <c r="V92" i="5"/>
  <c r="M92" i="5"/>
  <c r="L92" i="5"/>
  <c r="E57" i="5" s="1"/>
  <c r="I92" i="5"/>
  <c r="G57" i="5" s="1"/>
  <c r="K91" i="5"/>
  <c r="J91" i="5"/>
  <c r="S91" i="5"/>
  <c r="S92" i="5" s="1"/>
  <c r="H57" i="5" s="1"/>
  <c r="L91" i="5"/>
  <c r="I91" i="5"/>
  <c r="I56" i="5"/>
  <c r="V88" i="5"/>
  <c r="V94" i="5" s="1"/>
  <c r="I58" i="5" s="1"/>
  <c r="K87" i="5"/>
  <c r="J87" i="5"/>
  <c r="S87" i="5"/>
  <c r="M87" i="5"/>
  <c r="I87" i="5"/>
  <c r="K86" i="5"/>
  <c r="J86" i="5"/>
  <c r="S86" i="5"/>
  <c r="L86" i="5"/>
  <c r="I86" i="5"/>
  <c r="K85" i="5"/>
  <c r="J85" i="5"/>
  <c r="S85" i="5"/>
  <c r="L85" i="5"/>
  <c r="I85" i="5"/>
  <c r="K84" i="5"/>
  <c r="J84" i="5"/>
  <c r="S84" i="5"/>
  <c r="M84" i="5"/>
  <c r="I84" i="5"/>
  <c r="K83" i="5"/>
  <c r="J83" i="5"/>
  <c r="S83" i="5"/>
  <c r="L83" i="5"/>
  <c r="I83" i="5"/>
  <c r="K82" i="5"/>
  <c r="J82" i="5"/>
  <c r="S82" i="5"/>
  <c r="L82" i="5"/>
  <c r="I82" i="5"/>
  <c r="K81" i="5"/>
  <c r="J81" i="5"/>
  <c r="S81" i="5"/>
  <c r="L81" i="5"/>
  <c r="I81" i="5"/>
  <c r="K80" i="5"/>
  <c r="J80" i="5"/>
  <c r="S80" i="5"/>
  <c r="L80" i="5"/>
  <c r="I80" i="5"/>
  <c r="K79" i="5"/>
  <c r="J79" i="5"/>
  <c r="S79" i="5"/>
  <c r="M79" i="5"/>
  <c r="M88" i="5" s="1"/>
  <c r="I79" i="5"/>
  <c r="K78" i="5"/>
  <c r="J78" i="5"/>
  <c r="S78" i="5"/>
  <c r="L78" i="5"/>
  <c r="I78" i="5"/>
  <c r="K77" i="5"/>
  <c r="K95" i="5" s="1"/>
  <c r="J77" i="5"/>
  <c r="S77" i="5"/>
  <c r="L77" i="5"/>
  <c r="I77" i="5"/>
  <c r="K8" i="1"/>
  <c r="B8" i="1"/>
  <c r="P29" i="4"/>
  <c r="P28" i="4"/>
  <c r="H29" i="4"/>
  <c r="H28" i="4"/>
  <c r="P17" i="4"/>
  <c r="P16" i="4"/>
  <c r="Y104" i="4"/>
  <c r="Z104" i="4"/>
  <c r="M103" i="4"/>
  <c r="F60" i="4" s="1"/>
  <c r="I59" i="4"/>
  <c r="F59" i="4"/>
  <c r="V101" i="4"/>
  <c r="M101" i="4"/>
  <c r="L101" i="4"/>
  <c r="E59" i="4" s="1"/>
  <c r="K100" i="4"/>
  <c r="J100" i="4"/>
  <c r="S100" i="4"/>
  <c r="S101" i="4" s="1"/>
  <c r="H59" i="4" s="1"/>
  <c r="L100" i="4"/>
  <c r="I100" i="4"/>
  <c r="I101" i="4" s="1"/>
  <c r="G59" i="4" s="1"/>
  <c r="F58" i="4"/>
  <c r="V97" i="4"/>
  <c r="I58" i="4" s="1"/>
  <c r="M97" i="4"/>
  <c r="I97" i="4"/>
  <c r="G58" i="4" s="1"/>
  <c r="K96" i="4"/>
  <c r="J96" i="4"/>
  <c r="S96" i="4"/>
  <c r="M96" i="4"/>
  <c r="I96" i="4"/>
  <c r="K95" i="4"/>
  <c r="J95" i="4"/>
  <c r="S95" i="4"/>
  <c r="S97" i="4" s="1"/>
  <c r="H58" i="4" s="1"/>
  <c r="L95" i="4"/>
  <c r="L97" i="4" s="1"/>
  <c r="E58" i="4" s="1"/>
  <c r="I95" i="4"/>
  <c r="I57" i="4"/>
  <c r="F57" i="4"/>
  <c r="V92" i="4"/>
  <c r="M92" i="4"/>
  <c r="M104" i="4" s="1"/>
  <c r="F62" i="4" s="1"/>
  <c r="K91" i="4"/>
  <c r="J91" i="4"/>
  <c r="S91" i="4"/>
  <c r="L91" i="4"/>
  <c r="I91" i="4"/>
  <c r="K90" i="4"/>
  <c r="J90" i="4"/>
  <c r="S90" i="4"/>
  <c r="M90" i="4"/>
  <c r="I90" i="4"/>
  <c r="K89" i="4"/>
  <c r="J89" i="4"/>
  <c r="S89" i="4"/>
  <c r="L89" i="4"/>
  <c r="I89" i="4"/>
  <c r="K88" i="4"/>
  <c r="J88" i="4"/>
  <c r="S88" i="4"/>
  <c r="L88" i="4"/>
  <c r="I88" i="4"/>
  <c r="K87" i="4"/>
  <c r="J87" i="4"/>
  <c r="S87" i="4"/>
  <c r="S92" i="4" s="1"/>
  <c r="H57" i="4" s="1"/>
  <c r="L87" i="4"/>
  <c r="L92" i="4" s="1"/>
  <c r="E57" i="4" s="1"/>
  <c r="I87" i="4"/>
  <c r="I92" i="4" s="1"/>
  <c r="G57" i="4" s="1"/>
  <c r="I56" i="4"/>
  <c r="F56" i="4"/>
  <c r="V84" i="4"/>
  <c r="M84" i="4"/>
  <c r="K83" i="4"/>
  <c r="J83" i="4"/>
  <c r="S83" i="4"/>
  <c r="L83" i="4"/>
  <c r="I83" i="4"/>
  <c r="K82" i="4"/>
  <c r="K104" i="4" s="1"/>
  <c r="J82" i="4"/>
  <c r="S82" i="4"/>
  <c r="S84" i="4" s="1"/>
  <c r="H56" i="4" s="1"/>
  <c r="L82" i="4"/>
  <c r="I82" i="4"/>
  <c r="K81" i="4"/>
  <c r="J81" i="4"/>
  <c r="S81" i="4"/>
  <c r="L81" i="4"/>
  <c r="I81" i="4"/>
  <c r="K80" i="4"/>
  <c r="J80" i="4"/>
  <c r="S80" i="4"/>
  <c r="L80" i="4"/>
  <c r="I80" i="4"/>
  <c r="K79" i="4"/>
  <c r="J79" i="4"/>
  <c r="S79" i="4"/>
  <c r="L79" i="4"/>
  <c r="L84" i="4" s="1"/>
  <c r="E56" i="4" s="1"/>
  <c r="I79" i="4"/>
  <c r="K7" i="1"/>
  <c r="B7" i="1"/>
  <c r="G7" i="1" s="1"/>
  <c r="P29" i="3"/>
  <c r="P28" i="3"/>
  <c r="H29" i="3"/>
  <c r="H28" i="3"/>
  <c r="P17" i="3"/>
  <c r="P16" i="3"/>
  <c r="Y103" i="3"/>
  <c r="Z103" i="3"/>
  <c r="I59" i="3"/>
  <c r="F59" i="3"/>
  <c r="S100" i="3"/>
  <c r="H59" i="3" s="1"/>
  <c r="V100" i="3"/>
  <c r="M100" i="3"/>
  <c r="L100" i="3"/>
  <c r="E59" i="3" s="1"/>
  <c r="K99" i="3"/>
  <c r="J99" i="3"/>
  <c r="S99" i="3"/>
  <c r="L99" i="3"/>
  <c r="I99" i="3"/>
  <c r="I100" i="3" s="1"/>
  <c r="G59" i="3" s="1"/>
  <c r="I58" i="3"/>
  <c r="E58" i="3"/>
  <c r="S96" i="3"/>
  <c r="H58" i="3" s="1"/>
  <c r="V96" i="3"/>
  <c r="L96" i="3"/>
  <c r="K95" i="3"/>
  <c r="J95" i="3"/>
  <c r="S95" i="3"/>
  <c r="M95" i="3"/>
  <c r="M96" i="3" s="1"/>
  <c r="F58" i="3" s="1"/>
  <c r="I95" i="3"/>
  <c r="I96" i="3" s="1"/>
  <c r="G58" i="3" s="1"/>
  <c r="K94" i="3"/>
  <c r="J94" i="3"/>
  <c r="S94" i="3"/>
  <c r="L94" i="3"/>
  <c r="I94" i="3"/>
  <c r="V91" i="3"/>
  <c r="V102" i="3" s="1"/>
  <c r="I60" i="3" s="1"/>
  <c r="K90" i="3"/>
  <c r="J90" i="3"/>
  <c r="S90" i="3"/>
  <c r="M90" i="3"/>
  <c r="M91" i="3" s="1"/>
  <c r="F57" i="3" s="1"/>
  <c r="I90" i="3"/>
  <c r="K89" i="3"/>
  <c r="J89" i="3"/>
  <c r="S89" i="3"/>
  <c r="S91" i="3" s="1"/>
  <c r="H57" i="3" s="1"/>
  <c r="L89" i="3"/>
  <c r="I89" i="3"/>
  <c r="K88" i="3"/>
  <c r="J88" i="3"/>
  <c r="S88" i="3"/>
  <c r="L88" i="3"/>
  <c r="I88" i="3"/>
  <c r="K87" i="3"/>
  <c r="J87" i="3"/>
  <c r="S87" i="3"/>
  <c r="L87" i="3"/>
  <c r="L91" i="3" s="1"/>
  <c r="E57" i="3" s="1"/>
  <c r="I87" i="3"/>
  <c r="I91" i="3" s="1"/>
  <c r="G57" i="3" s="1"/>
  <c r="I56" i="3"/>
  <c r="F56" i="3"/>
  <c r="V84" i="3"/>
  <c r="M84" i="3"/>
  <c r="K83" i="3"/>
  <c r="J83" i="3"/>
  <c r="S83" i="3"/>
  <c r="L83" i="3"/>
  <c r="I83" i="3"/>
  <c r="K82" i="3"/>
  <c r="K103" i="3" s="1"/>
  <c r="J82" i="3"/>
  <c r="S82" i="3"/>
  <c r="L82" i="3"/>
  <c r="I82" i="3"/>
  <c r="K81" i="3"/>
  <c r="J81" i="3"/>
  <c r="S81" i="3"/>
  <c r="L81" i="3"/>
  <c r="I81" i="3"/>
  <c r="K80" i="3"/>
  <c r="J80" i="3"/>
  <c r="S80" i="3"/>
  <c r="L80" i="3"/>
  <c r="I80" i="3"/>
  <c r="K79" i="3"/>
  <c r="J79" i="3"/>
  <c r="S79" i="3"/>
  <c r="L79" i="3"/>
  <c r="L84" i="3" s="1"/>
  <c r="E56" i="3" s="1"/>
  <c r="I79" i="3"/>
  <c r="P20" i="3"/>
  <c r="G10" i="1" l="1"/>
  <c r="B10" i="1"/>
  <c r="C10" i="1"/>
  <c r="I95" i="5"/>
  <c r="G60" i="5" s="1"/>
  <c r="L94" i="5"/>
  <c r="E58" i="5" s="1"/>
  <c r="M94" i="5"/>
  <c r="F58" i="5" s="1"/>
  <c r="D15" i="5" s="1"/>
  <c r="F56" i="5"/>
  <c r="S94" i="5"/>
  <c r="H58" i="5" s="1"/>
  <c r="I88" i="5"/>
  <c r="G56" i="5" s="1"/>
  <c r="L88" i="5"/>
  <c r="E56" i="5" s="1"/>
  <c r="I94" i="5"/>
  <c r="G58" i="5" s="1"/>
  <c r="E15" i="5" s="1"/>
  <c r="P23" i="5" s="1"/>
  <c r="V95" i="5"/>
  <c r="I60" i="5" s="1"/>
  <c r="S88" i="5"/>
  <c r="H56" i="5" s="1"/>
  <c r="P22" i="5"/>
  <c r="E23" i="5"/>
  <c r="E22" i="5"/>
  <c r="E21" i="5"/>
  <c r="E20" i="5"/>
  <c r="S103" i="4"/>
  <c r="H60" i="4" s="1"/>
  <c r="L104" i="4"/>
  <c r="E62" i="4" s="1"/>
  <c r="P20" i="4"/>
  <c r="L103" i="4"/>
  <c r="E60" i="4" s="1"/>
  <c r="C15" i="4" s="1"/>
  <c r="V103" i="4"/>
  <c r="I60" i="4" s="1"/>
  <c r="I84" i="4"/>
  <c r="G56" i="4" s="1"/>
  <c r="D15" i="4"/>
  <c r="V103" i="3"/>
  <c r="I62" i="3" s="1"/>
  <c r="S84" i="3"/>
  <c r="H56" i="3" s="1"/>
  <c r="L102" i="3"/>
  <c r="E60" i="3" s="1"/>
  <c r="C15" i="3" s="1"/>
  <c r="I57" i="3"/>
  <c r="M102" i="3"/>
  <c r="F60" i="3" s="1"/>
  <c r="D15" i="3" s="1"/>
  <c r="I84" i="3"/>
  <c r="G56" i="3" s="1"/>
  <c r="B11" i="1" l="1"/>
  <c r="G11" i="1" s="1"/>
  <c r="S95" i="5"/>
  <c r="H60" i="5" s="1"/>
  <c r="M95" i="5"/>
  <c r="F60" i="5" s="1"/>
  <c r="L95" i="5"/>
  <c r="E60" i="5" s="1"/>
  <c r="C15" i="5"/>
  <c r="P21" i="5"/>
  <c r="P25" i="5"/>
  <c r="P27" i="5" s="1"/>
  <c r="P30" i="5" s="1"/>
  <c r="V104" i="4"/>
  <c r="I62" i="4" s="1"/>
  <c r="I103" i="4"/>
  <c r="G60" i="4" s="1"/>
  <c r="E15" i="4" s="1"/>
  <c r="S104" i="4"/>
  <c r="H62" i="4" s="1"/>
  <c r="I104" i="4"/>
  <c r="G62" i="4" s="1"/>
  <c r="I103" i="3"/>
  <c r="G62" i="3" s="1"/>
  <c r="L103" i="3"/>
  <c r="E62" i="3" s="1"/>
  <c r="M103" i="3"/>
  <c r="F62" i="3" s="1"/>
  <c r="S102" i="3"/>
  <c r="H60" i="3" s="1"/>
  <c r="S103" i="3"/>
  <c r="H62" i="3" s="1"/>
  <c r="I102" i="3"/>
  <c r="G60" i="3" s="1"/>
  <c r="E15" i="3" s="1"/>
  <c r="B12" i="1" l="1"/>
  <c r="G12" i="1" s="1"/>
  <c r="G13" i="1" s="1"/>
  <c r="P21" i="4"/>
  <c r="E20" i="4"/>
  <c r="P22" i="4"/>
  <c r="E22" i="4"/>
  <c r="E21" i="4"/>
  <c r="E23" i="4"/>
  <c r="P23" i="4"/>
  <c r="E20" i="3"/>
  <c r="P23" i="3"/>
  <c r="P22" i="3"/>
  <c r="P21" i="3"/>
  <c r="E23" i="3"/>
  <c r="E22" i="3"/>
  <c r="E21" i="3"/>
  <c r="P25" i="4" l="1"/>
  <c r="P27" i="4" s="1"/>
  <c r="P30" i="4" s="1"/>
  <c r="P25" i="3"/>
  <c r="P27" i="3" s="1"/>
  <c r="P30" i="3" s="1"/>
</calcChain>
</file>

<file path=xl/sharedStrings.xml><?xml version="1.0" encoding="utf-8"?>
<sst xmlns="http://schemas.openxmlformats.org/spreadsheetml/2006/main" count="490" uniqueCount="164">
  <si>
    <t>Rekapitulácia rozpočtu</t>
  </si>
  <si>
    <t>Stavba Spevnené plochy - chodníky na cintoríne v obci Pušovce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</si>
  <si>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</si>
  <si>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</si>
  <si>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</si>
  <si>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</si>
  <si>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</si>
  <si>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</si>
  <si>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</si>
  <si>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</si>
  <si>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</si>
  <si>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</si>
  <si>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01 - Vetva 1</t>
  </si>
  <si>
    <t>SO 02 - Vetva 2</t>
  </si>
  <si>
    <t>SO 03 - Zeleň</t>
  </si>
  <si>
    <t>Krycí list rozpočtu</t>
  </si>
  <si>
    <t>Objekt SO 01 - Vetva 1</t>
  </si>
  <si>
    <t xml:space="preserve">Miesto:  </t>
  </si>
  <si>
    <t xml:space="preserve">Ks: </t>
  </si>
  <si>
    <t xml:space="preserve">Zákazka: </t>
  </si>
  <si>
    <t>Spracoval: Ing. arch. Imrich Bartošík</t>
  </si>
  <si>
    <t xml:space="preserve">Dňa </t>
  </si>
  <si>
    <t>24. 8. 2023</t>
  </si>
  <si>
    <t>Odberateľ: Obec Pušovce</t>
  </si>
  <si>
    <t>Projektant: Ing. Jakub Jurečko PROJEKT</t>
  </si>
  <si>
    <t xml:space="preserve">Dodávateľ: </t>
  </si>
  <si>
    <t>IČO: 00327654</t>
  </si>
  <si>
    <t>DIČ: 2021225690</t>
  </si>
  <si>
    <t xml:space="preserve">IČO: </t>
  </si>
  <si>
    <t xml:space="preserve">DIČ: </t>
  </si>
  <si>
    <t>IČO: 48139301</t>
  </si>
  <si>
    <t>DIČ: 1079670350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</si>
  <si>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</si>
  <si>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</si>
  <si>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</si>
  <si>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</si>
  <si>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</si>
  <si>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</si>
  <si>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</si>
  <si>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</si>
  <si>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</si>
  <si>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</si>
  <si>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</si>
  <si>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</si>
  <si>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</si>
  <si>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</si>
  <si>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</si>
  <si>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</si>
  <si>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</si>
  <si>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</si>
  <si>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</si>
  <si>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</si>
  <si>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</si>
  <si>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</si>
  <si>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</si>
  <si>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</si>
  <si>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</si>
  <si>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</si>
  <si>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</si>
  <si>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</si>
  <si>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</si>
  <si>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24. 8. 2023</t>
  </si>
  <si>
    <t>Prehľad rozpočtových nákladov</t>
  </si>
  <si>
    <t>Práce HSV</t>
  </si>
  <si>
    <t xml:space="preserve">   ZEMNÉ PRÁCE</t>
  </si>
  <si>
    <t xml:space="preserve">   SPEVNENÉ PLOCHY</t>
  </si>
  <si>
    <t xml:space="preserve">   OSTATNÉ KONŠTRUKCIE A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</si>
  <si>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</si>
  <si>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</si>
  <si>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</si>
  <si>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</si>
  <si>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</si>
  <si>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</si>
  <si>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</si>
  <si>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</si>
  <si>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</si>
  <si>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</si>
  <si>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</si>
  <si>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</si>
  <si>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</si>
  <si>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</si>
  <si>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arch. Imrich Bartošík</t>
  </si>
  <si>
    <t xml:space="preserve">Dátum: </t>
  </si>
  <si>
    <t>Zákazka Spevnené plochy - chodníky na cintoríne v obci Pušovce</t>
  </si>
  <si>
    <t>ZEMNÉ PRÁCE</t>
  </si>
  <si>
    <t>121101101</t>
  </si>
  <si>
    <t>Odstránenie ornice s vodorovným premiestnením na hromady a so zložením na vzdialenosť do 50 m</t>
  </si>
  <si>
    <t>m3</t>
  </si>
  <si>
    <t>167101101</t>
  </si>
  <si>
    <t>Nakladanie výkopku do 100 m3 v hornine triedy 1 až 4</t>
  </si>
  <si>
    <t>167101103</t>
  </si>
  <si>
    <t>Prekladanie výkopku v hornine triedy 1 až 4</t>
  </si>
  <si>
    <t>171201201</t>
  </si>
  <si>
    <t>Uloženie sypaniny na skládku do 100 m3</t>
  </si>
  <si>
    <t>181301103</t>
  </si>
  <si>
    <t>Rozprestretie ornice, sklon do 1:5 plocha do 500 m2 hrúbka do 200 mm</t>
  </si>
  <si>
    <t>m2</t>
  </si>
  <si>
    <t>SPEVNENÉ PLOCHY</t>
  </si>
  <si>
    <t>564851111</t>
  </si>
  <si>
    <t>Podklad zo štrkodrviny hrúbky 150 mm (S1)</t>
  </si>
  <si>
    <t>567121115</t>
  </si>
  <si>
    <t>Podklad z betónu prostého triedy C8/10 hrúbky 150 mm (S1)</t>
  </si>
  <si>
    <t>596911112</t>
  </si>
  <si>
    <t>Kladenie zámkovej dlažby hrúbky 60 mm pre chodcov nad 20 m2 so štrkovým lôžkom (S1)</t>
  </si>
  <si>
    <t>592036014901</t>
  </si>
  <si>
    <t>Betónová dlažba Klasiko 6 cm, hrúbka 6 cm, 20 x 10 cm, farba sivá (S1)</t>
  </si>
  <si>
    <t>M2</t>
  </si>
  <si>
    <t>OSTATNÉ KONŠTRUKCIE A PRÁCE</t>
  </si>
  <si>
    <t>917732111</t>
  </si>
  <si>
    <t>Osadenie chodníkového obrubníka betónového ležatého bez bočnej opory do lôžka z prostého betónu triedy C 10/12,5</t>
  </si>
  <si>
    <t>m</t>
  </si>
  <si>
    <t>592036040101</t>
  </si>
  <si>
    <t xml:space="preserve">Obrubník parkový, 100 x 5 x 20 cm, farba sivá </t>
  </si>
  <si>
    <t>KUS</t>
  </si>
  <si>
    <t>PRESUNY HMÔT</t>
  </si>
  <si>
    <t>998223011</t>
  </si>
  <si>
    <t>Presun hmôt pre pozemné komunikácie s krytom dláždeným akejkoľvek dĺžky objektu</t>
  </si>
  <si>
    <t>t</t>
  </si>
  <si>
    <t>Objekt SO 02 - Vetva 2</t>
  </si>
  <si>
    <t>564861111</t>
  </si>
  <si>
    <t>Podklad zo štrkodrviny hrúbky 200 mm (S2)</t>
  </si>
  <si>
    <t>Podklad zo štrkodrviny hrúbky 150 mm (S2)</t>
  </si>
  <si>
    <t>Podklad z betónu prostého triedy C8/10 hrúbky 150 mm (S2)</t>
  </si>
  <si>
    <t>Betónová dlažba Klasiko 6 cm, hrúbka 6 cm, 20 x 10 cm, farba sivá (S2)</t>
  </si>
  <si>
    <t>Kladenie zámkovej dlažby hrúbky 60 mm pre chodcov nad 20 m2 so štrkovým lôžkom (S2)</t>
  </si>
  <si>
    <t>Objekt SO 03 - Zeleň</t>
  </si>
  <si>
    <t>130201011</t>
  </si>
  <si>
    <t>Výkop jám a rýh ručne v obmedzenom priestore v hornine triedy 3</t>
  </si>
  <si>
    <t>184921093</t>
  </si>
  <si>
    <t>Mulčovanie rastlín mulčom hrúbky od 5 cm do 10 cm v rovine alebo na svahu so sklonom do 1:5</t>
  </si>
  <si>
    <t>0554151000</t>
  </si>
  <si>
    <t>Mulčovacia kôra</t>
  </si>
  <si>
    <t>l</t>
  </si>
  <si>
    <t>162201201</t>
  </si>
  <si>
    <t>Vodorovné premiestnenie výkopu na vzdialenosť 10 m v hornine triedy 1 až 4 nosením</t>
  </si>
  <si>
    <t>162201102</t>
  </si>
  <si>
    <t>Vodorovné premiestnenie výkopu v hornine triedy 1 až 4 do 50 m</t>
  </si>
  <si>
    <t>M3</t>
  </si>
  <si>
    <t>174201101</t>
  </si>
  <si>
    <t>Zásyp nezhutnený jám, rýh, šachiet alebo okolo objektu do 100 m3</t>
  </si>
  <si>
    <t>103840160801</t>
  </si>
  <si>
    <t>Univerzálny záhradnícky substrát 50 l</t>
  </si>
  <si>
    <t xml:space="preserve">KUS   </t>
  </si>
  <si>
    <t>184701111</t>
  </si>
  <si>
    <t>Vysadenie živého plotu z drevín bez balu v rovine alebo na svahu so sklonom do 1:5</t>
  </si>
  <si>
    <t>kus</t>
  </si>
  <si>
    <t>183103111</t>
  </si>
  <si>
    <t>Kopanie jamky pre výsadbu sadenice s priemerom 0,25 m hĺbky 0,25 m v nezaburinenej zemine triedy 1,2</t>
  </si>
  <si>
    <t>184900002</t>
  </si>
  <si>
    <t>Sadenice pre výsadbu živého plota</t>
  </si>
  <si>
    <t>998231311</t>
  </si>
  <si>
    <t>Presun hmôt pre sadové úpravy do 5 km vodorovne bez zvislého presunu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</si>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</sst>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8" fillId="3" borderId="18" xfId="1" applyFill="1" applyBorder="1" applyAlignment="1">
      <alignment horizontal="center" vertical="center"/>
    </xf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" fillId="0" borderId="27" xfId="0" applyFont="1" applyFill="1" applyBorder="1"/>
    <xf numFmtId="0" fontId="1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29" xfId="0" applyFont="1" applyFill="1" applyBorder="1"/>
    <xf numFmtId="0" fontId="1" fillId="0" borderId="30" xfId="0" applyFont="1" applyFill="1" applyBorder="1"/>
    <xf numFmtId="0" fontId="4" fillId="0" borderId="28" xfId="0" applyFont="1" applyFill="1" applyBorder="1"/>
    <xf numFmtId="0" fontId="4" fillId="0" borderId="29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28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" fillId="0" borderId="36" xfId="0" applyFont="1" applyFill="1" applyBorder="1"/>
    <xf numFmtId="0" fontId="1" fillId="0" borderId="40" xfId="0" applyFont="1" applyFill="1" applyBorder="1"/>
    <xf numFmtId="0" fontId="1" fillId="0" borderId="16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6" fillId="0" borderId="59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11" fillId="0" borderId="21" xfId="0" applyFont="1" applyFill="1" applyBorder="1"/>
    <xf numFmtId="164" fontId="0" fillId="0" borderId="21" xfId="0" applyNumberFormat="1" applyFill="1" applyBorder="1"/>
    <xf numFmtId="164" fontId="11" fillId="0" borderId="21" xfId="0" applyNumberFormat="1" applyFont="1" applyFill="1" applyBorder="1"/>
    <xf numFmtId="164" fontId="12" fillId="0" borderId="21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5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6" fillId="0" borderId="72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1" fillId="0" borderId="76" xfId="0" applyFont="1" applyFill="1" applyBorder="1"/>
    <xf numFmtId="0" fontId="1" fillId="0" borderId="77" xfId="0" applyFont="1" applyFill="1" applyBorder="1"/>
    <xf numFmtId="164" fontId="1" fillId="0" borderId="78" xfId="0" applyNumberFormat="1" applyFont="1" applyFill="1" applyBorder="1"/>
    <xf numFmtId="164" fontId="1" fillId="0" borderId="79" xfId="0" applyNumberFormat="1" applyFont="1" applyFill="1" applyBorder="1"/>
    <xf numFmtId="0" fontId="1" fillId="0" borderId="80" xfId="0" applyFont="1" applyFill="1" applyBorder="1"/>
    <xf numFmtId="0" fontId="1" fillId="0" borderId="18" xfId="0" applyFont="1" applyFill="1" applyBorder="1"/>
    <xf numFmtId="0" fontId="1" fillId="0" borderId="79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1" fillId="0" borderId="83" xfId="0" applyFont="1" applyFill="1" applyBorder="1"/>
    <xf numFmtId="0" fontId="1" fillId="0" borderId="84" xfId="0" applyFont="1" applyFill="1" applyBorder="1"/>
    <xf numFmtId="164" fontId="1" fillId="0" borderId="85" xfId="0" applyNumberFormat="1" applyFont="1" applyFill="1" applyBorder="1"/>
    <xf numFmtId="0" fontId="6" fillId="0" borderId="86" xfId="0" applyFont="1" applyFill="1" applyBorder="1"/>
    <xf numFmtId="0" fontId="6" fillId="0" borderId="78" xfId="0" applyFont="1" applyFill="1" applyBorder="1"/>
    <xf numFmtId="0" fontId="6" fillId="0" borderId="79" xfId="0" applyFont="1" applyFill="1" applyBorder="1"/>
    <xf numFmtId="0" fontId="6" fillId="0" borderId="87" xfId="0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1" fillId="0" borderId="92" xfId="0" applyFont="1" applyFill="1" applyBorder="1" applyAlignment="1">
      <alignment horizontal="center" vertical="center"/>
    </xf>
    <xf numFmtId="0" fontId="1" fillId="0" borderId="93" xfId="0" applyFont="1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0" fontId="3" fillId="0" borderId="71" xfId="0" applyFont="1" applyFill="1" applyBorder="1" applyAlignment="1">
      <alignment horizontal="center" vertical="center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0" fontId="5" fillId="0" borderId="87" xfId="0" applyFont="1" applyBorder="1"/>
    <xf numFmtId="164" fontId="6" fillId="0" borderId="0" xfId="0" applyNumberFormat="1" applyFont="1"/>
    <xf numFmtId="165" fontId="6" fillId="0" borderId="0" xfId="0" applyNumberFormat="1" applyFont="1"/>
    <xf numFmtId="0" fontId="6" fillId="0" borderId="0" xfId="0" applyFont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0" fontId="14" fillId="0" borderId="67" xfId="0" applyFont="1" applyBorder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3" fillId="0" borderId="104" xfId="0" applyFont="1" applyFill="1" applyBorder="1" applyAlignment="1">
      <alignment horizontal="center" vertical="center"/>
    </xf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0" fontId="9" fillId="0" borderId="87" xfId="0" applyFont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0" fontId="17" fillId="0" borderId="0" xfId="0" applyFont="1" applyAlignment="1">
      <alignment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0" fontId="18" fillId="0" borderId="0" xfId="0" applyFont="1" applyAlignment="1">
      <alignment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166" fontId="18" fillId="0" borderId="105" xfId="0" applyNumberFormat="1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3" fillId="0" borderId="61" xfId="0" applyFont="1" applyFill="1" applyBorder="1" applyAlignment="1">
      <alignment horizontal="center" vertical="center"/>
    </xf>
    <xf numFmtId="0" fontId="0" fillId="0" borderId="23" xfId="0" applyFill="1" applyBorder="1"/>
    <xf numFmtId="0" fontId="5" fillId="0" borderId="111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24" xfId="0" applyFont="1" applyFill="1" applyBorder="1"/>
    <xf numFmtId="0" fontId="5" fillId="2" borderId="25" xfId="0" applyFont="1" applyFill="1" applyBorder="1" applyAlignment="1">
      <alignment horizontal="center"/>
    </xf>
    <xf numFmtId="0" fontId="5" fillId="0" borderId="59" xfId="0" applyFont="1" applyBorder="1"/>
    <xf numFmtId="0" fontId="6" fillId="0" borderId="44" xfId="0" applyFont="1" applyBorder="1"/>
    <xf numFmtId="0" fontId="5" fillId="0" borderId="44" xfId="0" applyFont="1" applyBorder="1"/>
    <xf numFmtId="0" fontId="1" fillId="0" borderId="44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5" fontId="14" fillId="0" borderId="109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9" fillId="0" borderId="109" xfId="0" applyFont="1" applyBorder="1" applyAlignment="1">
      <alignment horizontal="center" vertical="center"/>
    </xf>
    <xf numFmtId="0" fontId="3" fillId="0" borderId="112" xfId="0" applyFont="1" applyBorder="1" applyAlignment="1">
      <alignment horizontal="center" vertical="center"/>
    </xf>
    <xf numFmtId="0" fontId="1" fillId="0" borderId="29" xfId="0" applyFont="1" applyBorder="1"/>
    <xf numFmtId="0" fontId="4" fillId="0" borderId="28" xfId="0" applyFont="1" applyBorder="1"/>
    <xf numFmtId="0" fontId="4" fillId="0" borderId="29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34" xfId="0" applyFont="1" applyBorder="1" applyAlignment="1">
      <alignment wrapText="1"/>
    </xf>
    <xf numFmtId="164" fontId="6" fillId="0" borderId="0" xfId="0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6" fillId="0" borderId="59" xfId="0" applyFont="1" applyBorder="1"/>
    <xf numFmtId="0" fontId="1" fillId="0" borderId="73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8" xfId="0" applyFont="1" applyBorder="1"/>
    <xf numFmtId="0" fontId="1" fillId="0" borderId="77" xfId="0" applyFont="1" applyBorder="1"/>
    <xf numFmtId="164" fontId="1" fillId="0" borderId="73" xfId="0" applyNumberFormat="1" applyFont="1" applyBorder="1"/>
    <xf numFmtId="164" fontId="1" fillId="0" borderId="76" xfId="0" applyNumberFormat="1" applyFont="1" applyBorder="1"/>
    <xf numFmtId="0" fontId="6" fillId="0" borderId="37" xfId="0" applyFont="1" applyBorder="1"/>
    <xf numFmtId="0" fontId="1" fillId="0" borderId="38" xfId="0" applyFont="1" applyBorder="1"/>
    <xf numFmtId="0" fontId="6" fillId="0" borderId="81" xfId="0" applyFont="1" applyBorder="1"/>
    <xf numFmtId="0" fontId="1" fillId="0" borderId="39" xfId="0" applyFont="1" applyBorder="1"/>
    <xf numFmtId="0" fontId="1" fillId="0" borderId="82" xfId="0" applyFont="1" applyBorder="1"/>
    <xf numFmtId="0" fontId="6" fillId="0" borderId="0" xfId="0" applyFont="1" applyBorder="1"/>
    <xf numFmtId="0" fontId="6" fillId="0" borderId="2" xfId="0" applyFont="1" applyBorder="1"/>
    <xf numFmtId="0" fontId="6" fillId="0" borderId="50" xfId="0" applyFont="1" applyBorder="1"/>
    <xf numFmtId="0" fontId="6" fillId="0" borderId="77" xfId="0" applyFont="1" applyBorder="1"/>
    <xf numFmtId="0" fontId="6" fillId="0" borderId="73" xfId="0" applyFont="1" applyBorder="1"/>
    <xf numFmtId="0" fontId="6" fillId="0" borderId="76" xfId="0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0" xfId="0" applyFont="1" applyBorder="1" applyAlignment="1">
      <alignment horizontal="center" vertical="center"/>
    </xf>
    <xf numFmtId="0" fontId="1" fillId="0" borderId="93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A37FA-916F-4864-AD84-26FA14DC8B85}">
  <sheetPr>
    <pageSetUpPr fitToPage="1"/>
  </sheetPr>
  <dimension ref="A1:Z13"/>
  <sheetViews>
    <sheetView workbookViewId="0"/>
  </sheetViews>
  <sheetFormatPr defaultColWidth="0" defaultRowHeight="15" x14ac:dyDescent="0.25"/>
  <cols>
    <col min="1" max="1" width="32.7109375" customWidth="1"/>
    <col min="2" max="2" width="10.7109375" customWidth="1"/>
    <col min="3" max="5" width="8.7109375" customWidth="1"/>
    <col min="6" max="6" width="16.7109375" customWidth="1"/>
    <col min="7" max="7" width="10.7109375" customWidth="1"/>
    <col min="8" max="8" width="9.140625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5.1" customHeight="1" x14ac:dyDescent="0.25">
      <c r="A2" s="4" t="s">
        <v>0</v>
      </c>
      <c r="B2" s="5"/>
      <c r="C2" s="5"/>
      <c r="D2" s="5"/>
      <c r="E2" s="5"/>
      <c r="F2" s="8" t="s">
        <v>2</v>
      </c>
      <c r="G2" s="8"/>
    </row>
    <row r="3" spans="1:26" x14ac:dyDescent="0.25">
      <c r="A3" s="7" t="s">
        <v>1</v>
      </c>
      <c r="B3" s="7"/>
      <c r="C3" s="7"/>
      <c r="D3" s="7"/>
      <c r="E3" s="7"/>
      <c r="F3" s="9" t="s">
        <v>3</v>
      </c>
      <c r="G3" s="9" t="s">
        <v>4</v>
      </c>
    </row>
    <row r="4" spans="1:26" x14ac:dyDescent="0.25">
      <c r="A4" s="7"/>
      <c r="B4" s="7"/>
      <c r="C4" s="7"/>
      <c r="D4" s="7"/>
      <c r="E4" s="7"/>
      <c r="F4" s="10">
        <v>0.2</v>
      </c>
      <c r="G4" s="10">
        <v>0</v>
      </c>
    </row>
    <row r="5" spans="1:26" x14ac:dyDescent="0.25">
      <c r="A5" s="11"/>
      <c r="B5" s="11"/>
      <c r="C5" s="11"/>
      <c r="D5" s="11"/>
      <c r="E5" s="11"/>
      <c r="F5" s="11"/>
      <c r="G5" s="11"/>
    </row>
    <row r="6" spans="1:26" x14ac:dyDescent="0.25">
      <c r="A6" s="12" t="s">
        <v>5</v>
      </c>
      <c r="B6" s="12" t="s">
        <v>6</v>
      </c>
      <c r="C6" s="12" t="s">
        <v>7</v>
      </c>
      <c r="D6" s="12" t="s">
        <v>8</v>
      </c>
      <c r="E6" s="12" t="s">
        <v>9</v>
      </c>
      <c r="F6" s="12" t="s">
        <v>10</v>
      </c>
      <c r="G6" s="12" t="s">
        <v>11</v>
      </c>
    </row>
    <row r="7" spans="1:26" x14ac:dyDescent="0.25">
      <c r="A7" s="2" t="s">
        <v>12</v>
      </c>
      <c r="B7" s="303">
        <f>'SO 6121'!I103-Rekapitulácia!D7</f>
        <v>35047.589999999997</v>
      </c>
      <c r="C7" s="303">
        <f>'SO 6121'!P25</f>
        <v>0</v>
      </c>
      <c r="D7" s="303">
        <f>'SO 6121'!P17</f>
        <v>0</v>
      </c>
      <c r="E7" s="303">
        <f>'SO 6121'!P16</f>
        <v>0</v>
      </c>
      <c r="F7" s="303">
        <v>0</v>
      </c>
      <c r="G7" s="303">
        <f>B7+C7+D7+E7+F7</f>
        <v>35047.589999999997</v>
      </c>
      <c r="K7">
        <f>'SO 6121'!K103</f>
        <v>0</v>
      </c>
      <c r="Q7">
        <v>30.126000000000001</v>
      </c>
    </row>
    <row r="8" spans="1:26" x14ac:dyDescent="0.25">
      <c r="A8" s="2" t="s">
        <v>13</v>
      </c>
      <c r="B8" s="303">
        <f>'SO 6122'!I104-Rekapitulácia!D8</f>
        <v>15779.2</v>
      </c>
      <c r="C8" s="303">
        <f>'SO 6122'!P25</f>
        <v>0</v>
      </c>
      <c r="D8" s="303">
        <f>'SO 6122'!P17</f>
        <v>0</v>
      </c>
      <c r="E8" s="303">
        <f>'SO 6122'!P16</f>
        <v>0</v>
      </c>
      <c r="F8" s="303">
        <v>0</v>
      </c>
      <c r="G8" s="303">
        <f>B8+C8+D8+E8+F8</f>
        <v>15779.2</v>
      </c>
      <c r="K8">
        <f>'SO 6122'!K104</f>
        <v>0</v>
      </c>
      <c r="Q8">
        <v>30.126000000000001</v>
      </c>
    </row>
    <row r="9" spans="1:26" x14ac:dyDescent="0.25">
      <c r="A9" s="2" t="s">
        <v>14</v>
      </c>
      <c r="B9" s="305">
        <f>'SO 6123'!I95-Rekapitulácia!D9</f>
        <v>12635.38</v>
      </c>
      <c r="C9" s="305">
        <f>'SO 6123'!P25</f>
        <v>0</v>
      </c>
      <c r="D9" s="305">
        <f>'SO 6123'!P17</f>
        <v>0</v>
      </c>
      <c r="E9" s="305">
        <f>'SO 6123'!P16</f>
        <v>0</v>
      </c>
      <c r="F9" s="305">
        <v>0</v>
      </c>
      <c r="G9" s="305">
        <f>B9+C9+D9+E9+F9</f>
        <v>12635.38</v>
      </c>
      <c r="K9">
        <f>'SO 6123'!K95</f>
        <v>0</v>
      </c>
      <c r="Q9">
        <v>30.126000000000001</v>
      </c>
    </row>
    <row r="10" spans="1:26" x14ac:dyDescent="0.25">
      <c r="A10" s="308" t="s">
        <v>152</v>
      </c>
      <c r="B10" s="309">
        <f>SUM(B7:B9)</f>
        <v>63462.169999999991</v>
      </c>
      <c r="C10" s="309">
        <f>SUM(C7:C9)</f>
        <v>0</v>
      </c>
      <c r="D10" s="309">
        <f>SUM(D7:D9)</f>
        <v>0</v>
      </c>
      <c r="E10" s="309">
        <f>SUM(E7:E9)</f>
        <v>0</v>
      </c>
      <c r="F10" s="309">
        <f>SUM(F7:F9)</f>
        <v>0</v>
      </c>
      <c r="G10" s="309">
        <f>SUM(G7:G9)-SUM(Z7:Z9)</f>
        <v>63462.169999999991</v>
      </c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</row>
    <row r="11" spans="1:26" x14ac:dyDescent="0.25">
      <c r="A11" s="306" t="s">
        <v>153</v>
      </c>
      <c r="B11" s="307">
        <f>G10-SUM(Rekapitulácia!K7:'Rekapitulácia'!K9)*1</f>
        <v>63462.169999999991</v>
      </c>
      <c r="C11" s="307"/>
      <c r="D11" s="307"/>
      <c r="E11" s="307"/>
      <c r="F11" s="307"/>
      <c r="G11" s="307">
        <f>ROUND(((ROUND(B11,2)*20)/100),2)*1</f>
        <v>12692.43</v>
      </c>
      <c r="H11" s="197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</row>
    <row r="12" spans="1:26" x14ac:dyDescent="0.25">
      <c r="A12" s="6" t="s">
        <v>154</v>
      </c>
      <c r="B12" s="304">
        <f>(G10-B11)</f>
        <v>0</v>
      </c>
      <c r="C12" s="304"/>
      <c r="D12" s="304"/>
      <c r="E12" s="304"/>
      <c r="F12" s="304"/>
      <c r="G12" s="304">
        <f>ROUND(((ROUND(B12,2)*0)/100),2)</f>
        <v>0</v>
      </c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</row>
    <row r="13" spans="1:26" x14ac:dyDescent="0.25">
      <c r="A13" s="310" t="s">
        <v>155</v>
      </c>
      <c r="B13" s="311"/>
      <c r="C13" s="311"/>
      <c r="D13" s="311"/>
      <c r="E13" s="311"/>
      <c r="F13" s="311"/>
      <c r="G13" s="311">
        <f>SUM(G10:G12)</f>
        <v>76154.599999999991</v>
      </c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</row>
  </sheetData>
  <sheetProtection algorithmName="SHA-512" hashValue="IkJVrdXVKtJH8XFeS5dXAZjBtLKapyS+7ahyqXu9vUW1Baz16lMQ2MS15jyPAPQEMT7ZGMnPwfI5mTaPbb5fQA==" saltValue="VCygPUSsSCx5D46U5EcnEg==" spinCount="100000" sheet="1" formatCells="0" formatColumns="0" formatRows="0" insertColumns="0" insertRows="0" insertHyperlinks="0" deleteColumns="0" deleteRows="0" sort="0" autoFilter="0" pivotTables="0"/>
  <mergeCells count="2">
    <mergeCell ref="A2:E2"/>
    <mergeCell ref="A3:E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D88D1-6FF0-4EEC-8B24-58016256786C}">
  <sheetPr>
    <pageSetUpPr fitToPage="1"/>
  </sheetPr>
  <dimension ref="A1:Z42"/>
  <sheetViews>
    <sheetView workbookViewId="0">
      <pane ySplit="1" topLeftCell="A2" activePane="bottomLeft" state="frozen"/>
      <selection pane="bottomLeft" activeCell="F14" sqref="F14:G14"/>
    </sheetView>
  </sheetViews>
  <sheetFormatPr defaultColWidth="0" defaultRowHeight="15" x14ac:dyDescent="0.25"/>
  <cols>
    <col min="1" max="1" width="1.7109375" customWidth="1"/>
    <col min="2" max="2" width="8.7109375" customWidth="1"/>
    <col min="3" max="4" width="10.7109375" customWidth="1"/>
    <col min="5" max="5" width="12.7109375" customWidth="1"/>
    <col min="6" max="9" width="10.7109375" customWidth="1"/>
    <col min="10" max="10" width="4.7109375" customWidth="1"/>
    <col min="11" max="26" width="0" hidden="1" customWidth="1"/>
    <col min="27" max="27" width="9.140625" customWidth="1"/>
    <col min="28" max="16384" width="9.140625" hidden="1"/>
  </cols>
  <sheetData>
    <row r="1" spans="1:23" ht="3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5.1" customHeight="1" x14ac:dyDescent="0.25">
      <c r="A2" s="1"/>
      <c r="B2" s="322" t="s">
        <v>156</v>
      </c>
      <c r="C2" s="321"/>
      <c r="D2" s="321"/>
      <c r="E2" s="321"/>
      <c r="F2" s="321"/>
      <c r="G2" s="321"/>
      <c r="H2" s="321"/>
      <c r="I2" s="321"/>
      <c r="J2" s="383"/>
      <c r="K2" s="380"/>
      <c r="L2" s="380"/>
      <c r="M2" s="380"/>
      <c r="N2" s="380"/>
      <c r="O2" s="380"/>
      <c r="P2" s="216"/>
    </row>
    <row r="3" spans="1:23" ht="18" customHeight="1" x14ac:dyDescent="0.25">
      <c r="A3" s="1"/>
      <c r="B3" s="324" t="s">
        <v>1</v>
      </c>
      <c r="C3" s="325"/>
      <c r="D3" s="325"/>
      <c r="E3" s="325"/>
      <c r="F3" s="325"/>
      <c r="G3" s="323"/>
      <c r="H3" s="323"/>
      <c r="I3" s="323"/>
      <c r="J3" s="384"/>
      <c r="K3" s="380"/>
      <c r="L3" s="380"/>
      <c r="M3" s="380"/>
      <c r="N3" s="380"/>
      <c r="O3" s="380"/>
      <c r="P3" s="216"/>
    </row>
    <row r="4" spans="1:23" ht="18" customHeight="1" x14ac:dyDescent="0.25">
      <c r="A4" s="1"/>
      <c r="B4" s="326"/>
      <c r="C4" s="312"/>
      <c r="D4" s="312"/>
      <c r="E4" s="312"/>
      <c r="F4" s="327" t="s">
        <v>17</v>
      </c>
      <c r="G4" s="312"/>
      <c r="H4" s="312"/>
      <c r="I4" s="312"/>
      <c r="J4" s="385"/>
      <c r="K4" s="380"/>
      <c r="L4" s="380"/>
      <c r="M4" s="380"/>
      <c r="N4" s="380"/>
      <c r="O4" s="380"/>
      <c r="P4" s="216"/>
    </row>
    <row r="5" spans="1:23" ht="18" customHeight="1" x14ac:dyDescent="0.25">
      <c r="A5" s="1"/>
      <c r="B5" s="320"/>
      <c r="C5" s="312"/>
      <c r="D5" s="312"/>
      <c r="E5" s="312"/>
      <c r="F5" s="327" t="s">
        <v>18</v>
      </c>
      <c r="G5" s="312"/>
      <c r="H5" s="312"/>
      <c r="I5" s="312"/>
      <c r="J5" s="385"/>
      <c r="K5" s="380"/>
      <c r="L5" s="380"/>
      <c r="M5" s="380"/>
      <c r="N5" s="380"/>
      <c r="O5" s="380"/>
      <c r="P5" s="216"/>
    </row>
    <row r="6" spans="1:23" ht="18" customHeight="1" x14ac:dyDescent="0.25">
      <c r="A6" s="1"/>
      <c r="B6" s="328" t="s">
        <v>19</v>
      </c>
      <c r="C6" s="312"/>
      <c r="D6" s="327" t="s">
        <v>20</v>
      </c>
      <c r="E6" s="312"/>
      <c r="F6" s="327" t="s">
        <v>21</v>
      </c>
      <c r="G6" s="327" t="s">
        <v>22</v>
      </c>
      <c r="H6" s="312"/>
      <c r="I6" s="312"/>
      <c r="J6" s="385"/>
      <c r="K6" s="380"/>
      <c r="L6" s="380"/>
      <c r="M6" s="380"/>
      <c r="N6" s="380"/>
      <c r="O6" s="380"/>
      <c r="P6" s="216"/>
    </row>
    <row r="7" spans="1:23" ht="20.100000000000001" customHeight="1" x14ac:dyDescent="0.25">
      <c r="A7" s="1"/>
      <c r="B7" s="331" t="s">
        <v>23</v>
      </c>
      <c r="C7" s="330"/>
      <c r="D7" s="330"/>
      <c r="E7" s="330"/>
      <c r="F7" s="330"/>
      <c r="G7" s="330"/>
      <c r="H7" s="330"/>
      <c r="I7" s="329"/>
      <c r="J7" s="386"/>
      <c r="K7" s="380"/>
      <c r="L7" s="380"/>
      <c r="M7" s="380"/>
      <c r="N7" s="380"/>
      <c r="O7" s="380"/>
      <c r="P7" s="216"/>
    </row>
    <row r="8" spans="1:23" ht="18" customHeight="1" x14ac:dyDescent="0.25">
      <c r="A8" s="1"/>
      <c r="B8" s="328" t="s">
        <v>26</v>
      </c>
      <c r="C8" s="312"/>
      <c r="D8" s="312"/>
      <c r="E8" s="312"/>
      <c r="F8" s="327" t="s">
        <v>27</v>
      </c>
      <c r="G8" s="312"/>
      <c r="H8" s="312"/>
      <c r="I8" s="312"/>
      <c r="J8" s="385"/>
      <c r="K8" s="380"/>
      <c r="L8" s="380"/>
      <c r="M8" s="380"/>
      <c r="N8" s="380"/>
      <c r="O8" s="380"/>
      <c r="P8" s="216"/>
    </row>
    <row r="9" spans="1:23" ht="20.100000000000001" customHeight="1" x14ac:dyDescent="0.25">
      <c r="A9" s="1"/>
      <c r="B9" s="331" t="s">
        <v>24</v>
      </c>
      <c r="C9" s="330"/>
      <c r="D9" s="330"/>
      <c r="E9" s="330"/>
      <c r="F9" s="330"/>
      <c r="G9" s="330"/>
      <c r="H9" s="330"/>
      <c r="I9" s="329"/>
      <c r="J9" s="386"/>
      <c r="K9" s="380"/>
      <c r="L9" s="380"/>
      <c r="M9" s="380"/>
      <c r="N9" s="380"/>
      <c r="O9" s="380"/>
      <c r="P9" s="216"/>
    </row>
    <row r="10" spans="1:23" ht="18" customHeight="1" x14ac:dyDescent="0.25">
      <c r="A10" s="1"/>
      <c r="B10" s="328" t="s">
        <v>30</v>
      </c>
      <c r="C10" s="312"/>
      <c r="D10" s="312"/>
      <c r="E10" s="312"/>
      <c r="F10" s="327" t="s">
        <v>31</v>
      </c>
      <c r="G10" s="312"/>
      <c r="H10" s="312"/>
      <c r="I10" s="312"/>
      <c r="J10" s="385"/>
      <c r="K10" s="380"/>
      <c r="L10" s="380"/>
      <c r="M10" s="380"/>
      <c r="N10" s="380"/>
      <c r="O10" s="380"/>
      <c r="P10" s="216"/>
    </row>
    <row r="11" spans="1:23" ht="20.100000000000001" customHeight="1" x14ac:dyDescent="0.25">
      <c r="A11" s="1"/>
      <c r="B11" s="331" t="s">
        <v>25</v>
      </c>
      <c r="C11" s="330"/>
      <c r="D11" s="330"/>
      <c r="E11" s="330"/>
      <c r="F11" s="330"/>
      <c r="G11" s="330"/>
      <c r="H11" s="330"/>
      <c r="I11" s="329"/>
      <c r="J11" s="386"/>
      <c r="K11" s="380"/>
      <c r="L11" s="380"/>
      <c r="M11" s="380"/>
      <c r="N11" s="380"/>
      <c r="O11" s="380"/>
      <c r="P11" s="216"/>
    </row>
    <row r="12" spans="1:23" ht="18" customHeight="1" x14ac:dyDescent="0.25">
      <c r="A12" s="1"/>
      <c r="B12" s="328" t="s">
        <v>28</v>
      </c>
      <c r="C12" s="312"/>
      <c r="D12" s="312"/>
      <c r="E12" s="312"/>
      <c r="F12" s="327" t="s">
        <v>29</v>
      </c>
      <c r="G12" s="312"/>
      <c r="H12" s="312"/>
      <c r="I12" s="312"/>
      <c r="J12" s="385"/>
      <c r="K12" s="380"/>
      <c r="L12" s="380"/>
      <c r="M12" s="380"/>
      <c r="N12" s="380"/>
      <c r="O12" s="380"/>
      <c r="P12" s="216"/>
    </row>
    <row r="13" spans="1:23" ht="18" customHeight="1" x14ac:dyDescent="0.25">
      <c r="A13" s="1"/>
      <c r="B13" s="319"/>
      <c r="C13" s="178"/>
      <c r="D13" s="178"/>
      <c r="E13" s="178"/>
      <c r="F13" s="178"/>
      <c r="G13" s="178"/>
      <c r="H13" s="178"/>
      <c r="I13" s="178"/>
      <c r="J13" s="387"/>
      <c r="K13" s="380"/>
      <c r="L13" s="380"/>
      <c r="M13" s="380"/>
      <c r="N13" s="380"/>
      <c r="O13" s="380"/>
      <c r="P13" s="216"/>
    </row>
    <row r="14" spans="1:23" ht="18" customHeight="1" x14ac:dyDescent="0.25">
      <c r="A14" s="1"/>
      <c r="B14" s="333" t="s">
        <v>6</v>
      </c>
      <c r="C14" s="342" t="s">
        <v>52</v>
      </c>
      <c r="D14" s="338" t="s">
        <v>53</v>
      </c>
      <c r="E14" s="334" t="s">
        <v>54</v>
      </c>
      <c r="F14" s="355" t="s">
        <v>10</v>
      </c>
      <c r="G14" s="356"/>
      <c r="H14" s="317"/>
      <c r="I14" s="333">
        <f>'SO 6121'!P14+'SO 6122'!P14+'SO 6123'!P14</f>
        <v>0</v>
      </c>
      <c r="J14" s="388"/>
      <c r="K14" s="380"/>
      <c r="L14" s="380"/>
      <c r="M14" s="380"/>
      <c r="N14" s="380"/>
      <c r="O14" s="380"/>
      <c r="P14" s="216"/>
    </row>
    <row r="15" spans="1:23" ht="18" customHeight="1" x14ac:dyDescent="0.25">
      <c r="A15" s="1"/>
      <c r="B15" s="295" t="s">
        <v>32</v>
      </c>
      <c r="C15" s="343">
        <f>'SO 6121'!C15+'SO 6122'!C15+'SO 6123'!C15</f>
        <v>46354.78</v>
      </c>
      <c r="D15" s="339">
        <f>'SO 6121'!D15+'SO 6122'!D15+'SO 6123'!D15</f>
        <v>17107.39</v>
      </c>
      <c r="E15" s="332">
        <f>'SO 6121'!E15+'SO 6122'!E15+'SO 6123'!E15</f>
        <v>63462.169999999991</v>
      </c>
      <c r="F15" s="367"/>
      <c r="G15" s="357"/>
      <c r="H15" s="315"/>
      <c r="I15" s="346"/>
      <c r="J15" s="273"/>
      <c r="K15" s="380"/>
      <c r="L15" s="380"/>
      <c r="M15" s="380"/>
      <c r="N15" s="380"/>
      <c r="O15" s="380"/>
      <c r="P15" s="216"/>
    </row>
    <row r="16" spans="1:23" ht="18" customHeight="1" x14ac:dyDescent="0.25">
      <c r="A16" s="1"/>
      <c r="B16" s="333" t="s">
        <v>33</v>
      </c>
      <c r="C16" s="351">
        <f>'SO 6121'!C16+'SO 6122'!C16+'SO 6123'!C16</f>
        <v>0</v>
      </c>
      <c r="D16" s="352">
        <f>'SO 6121'!D16+'SO 6122'!D16+'SO 6123'!D16</f>
        <v>0</v>
      </c>
      <c r="E16" s="336">
        <f>'SO 6121'!E16+'SO 6122'!E16+'SO 6123'!E16</f>
        <v>0</v>
      </c>
      <c r="F16" s="366" t="s">
        <v>39</v>
      </c>
      <c r="G16" s="356"/>
      <c r="H16" s="318"/>
      <c r="I16" s="353">
        <f>Rekapitulácia!E10</f>
        <v>0</v>
      </c>
      <c r="J16" s="388"/>
      <c r="K16" s="380"/>
      <c r="L16" s="380"/>
      <c r="M16" s="380"/>
      <c r="N16" s="380"/>
      <c r="O16" s="380"/>
      <c r="P16" s="216"/>
    </row>
    <row r="17" spans="1:23" ht="18" customHeight="1" x14ac:dyDescent="0.25">
      <c r="A17" s="1"/>
      <c r="B17" s="295" t="s">
        <v>34</v>
      </c>
      <c r="C17" s="343">
        <f>'SO 6121'!C17+'SO 6122'!C17+'SO 6123'!C17</f>
        <v>0</v>
      </c>
      <c r="D17" s="339">
        <f>'SO 6121'!D17+'SO 6122'!D17+'SO 6123'!D17</f>
        <v>0</v>
      </c>
      <c r="E17" s="332">
        <f>'SO 6121'!E17+'SO 6122'!E17+'SO 6123'!E17</f>
        <v>0</v>
      </c>
      <c r="F17" s="368" t="s">
        <v>40</v>
      </c>
      <c r="G17" s="358"/>
      <c r="H17" s="316"/>
      <c r="I17" s="346">
        <f>Rekapitulácia!D10</f>
        <v>0</v>
      </c>
      <c r="J17" s="273"/>
      <c r="K17" s="380"/>
      <c r="L17" s="380"/>
      <c r="M17" s="380"/>
      <c r="N17" s="380"/>
      <c r="O17" s="380"/>
      <c r="P17" s="216"/>
    </row>
    <row r="18" spans="1:23" ht="18" customHeight="1" x14ac:dyDescent="0.25">
      <c r="A18" s="1"/>
      <c r="B18" s="328" t="s">
        <v>35</v>
      </c>
      <c r="C18" s="344">
        <f>'SO 6121'!C18+'SO 6122'!C18+'SO 6123'!C18</f>
        <v>0</v>
      </c>
      <c r="D18" s="340">
        <f>'SO 6121'!D18+'SO 6122'!D18+'SO 6123'!D18</f>
        <v>0</v>
      </c>
      <c r="E18" s="313">
        <f>'SO 6121'!E18+'SO 6122'!E18+'SO 6123'!E18</f>
        <v>0</v>
      </c>
      <c r="F18" s="369"/>
      <c r="G18" s="359"/>
      <c r="H18" s="314"/>
      <c r="I18" s="347"/>
      <c r="J18" s="385"/>
      <c r="K18" s="380"/>
      <c r="L18" s="380"/>
      <c r="M18" s="380"/>
      <c r="N18" s="380"/>
      <c r="O18" s="380"/>
      <c r="P18" s="216"/>
    </row>
    <row r="19" spans="1:23" ht="18" customHeight="1" x14ac:dyDescent="0.25">
      <c r="A19" s="1"/>
      <c r="B19" s="328" t="s">
        <v>36</v>
      </c>
      <c r="C19" s="345">
        <f>'SO 6121'!C19+'SO 6122'!C19+'SO 6123'!C19</f>
        <v>0</v>
      </c>
      <c r="D19" s="341">
        <f>'SO 6121'!D19+'SO 6122'!D19+'SO 6123'!D19</f>
        <v>0</v>
      </c>
      <c r="E19" s="313">
        <f>'SO 6121'!E19+'SO 6122'!E19+'SO 6123'!E19</f>
        <v>0</v>
      </c>
      <c r="F19" s="370"/>
      <c r="G19" s="360"/>
      <c r="H19" s="314"/>
      <c r="I19" s="347"/>
      <c r="J19" s="385"/>
      <c r="K19" s="380"/>
      <c r="L19" s="380"/>
      <c r="M19" s="380"/>
      <c r="N19" s="380"/>
      <c r="O19" s="380"/>
      <c r="P19" s="216"/>
    </row>
    <row r="20" spans="1:23" ht="18" customHeight="1" x14ac:dyDescent="0.25">
      <c r="A20" s="1"/>
      <c r="B20" s="333" t="s">
        <v>37</v>
      </c>
      <c r="C20" s="337"/>
      <c r="D20" s="337"/>
      <c r="E20" s="354">
        <f>SUM(E15:E19)</f>
        <v>63462.169999999991</v>
      </c>
      <c r="F20" s="371" t="s">
        <v>37</v>
      </c>
      <c r="G20" s="356"/>
      <c r="H20" s="318"/>
      <c r="I20" s="348">
        <f>SUM(I14:I18)</f>
        <v>0</v>
      </c>
      <c r="J20" s="388"/>
      <c r="K20" s="380"/>
      <c r="L20" s="380"/>
      <c r="M20" s="380"/>
      <c r="N20" s="380"/>
      <c r="O20" s="380"/>
      <c r="P20" s="216"/>
    </row>
    <row r="21" spans="1:23" ht="18" customHeight="1" x14ac:dyDescent="0.25">
      <c r="A21" s="1"/>
      <c r="B21" s="295" t="s">
        <v>157</v>
      </c>
      <c r="C21" s="316"/>
      <c r="D21" s="316"/>
      <c r="E21" s="316"/>
      <c r="F21" s="372" t="s">
        <v>157</v>
      </c>
      <c r="G21" s="359"/>
      <c r="H21" s="316"/>
      <c r="I21" s="349"/>
      <c r="J21" s="273"/>
      <c r="K21" s="380"/>
      <c r="L21" s="380"/>
      <c r="M21" s="380"/>
      <c r="N21" s="380"/>
      <c r="O21" s="380"/>
      <c r="P21" s="216"/>
    </row>
    <row r="22" spans="1:23" ht="18" customHeight="1" x14ac:dyDescent="0.25">
      <c r="A22" s="1"/>
      <c r="B22" s="328" t="s">
        <v>158</v>
      </c>
      <c r="C22" s="314"/>
      <c r="D22" s="314"/>
      <c r="E22" s="313">
        <f>'SO 6121'!E21+'SO 6122'!E21+'SO 6123'!E21</f>
        <v>0</v>
      </c>
      <c r="F22" s="372" t="s">
        <v>161</v>
      </c>
      <c r="G22" s="359"/>
      <c r="H22" s="314"/>
      <c r="I22" s="347">
        <f>'SO 6121'!P21+'SO 6122'!P21+'SO 6123'!P21</f>
        <v>0</v>
      </c>
      <c r="J22" s="385"/>
      <c r="K22" s="380"/>
      <c r="L22" s="380"/>
      <c r="M22" s="380"/>
      <c r="N22" s="380"/>
      <c r="O22" s="380"/>
      <c r="P22" s="216"/>
      <c r="V22" s="78"/>
      <c r="W22" s="78"/>
    </row>
    <row r="23" spans="1:23" ht="18" customHeight="1" x14ac:dyDescent="0.25">
      <c r="A23" s="1"/>
      <c r="B23" s="328" t="s">
        <v>159</v>
      </c>
      <c r="C23" s="314"/>
      <c r="D23" s="314"/>
      <c r="E23" s="313">
        <f>'SO 6121'!E22+'SO 6122'!E22+'SO 6123'!E22</f>
        <v>0</v>
      </c>
      <c r="F23" s="372" t="s">
        <v>162</v>
      </c>
      <c r="G23" s="359"/>
      <c r="H23" s="314"/>
      <c r="I23" s="347">
        <f>'SO 6121'!P22+'SO 6122'!P22+'SO 6123'!P22</f>
        <v>0</v>
      </c>
      <c r="J23" s="385"/>
      <c r="K23" s="380"/>
      <c r="L23" s="380"/>
      <c r="M23" s="380"/>
      <c r="N23" s="380"/>
      <c r="O23" s="380"/>
      <c r="P23" s="216"/>
      <c r="V23" s="78"/>
      <c r="W23" s="78"/>
    </row>
    <row r="24" spans="1:23" ht="18" customHeight="1" x14ac:dyDescent="0.25">
      <c r="A24" s="1"/>
      <c r="B24" s="328" t="s">
        <v>160</v>
      </c>
      <c r="C24" s="314"/>
      <c r="D24" s="314"/>
      <c r="E24" s="313">
        <f>'SO 6121'!E23+'SO 6122'!E23+'SO 6123'!E23</f>
        <v>0</v>
      </c>
      <c r="F24" s="372" t="s">
        <v>163</v>
      </c>
      <c r="G24" s="359"/>
      <c r="H24" s="314"/>
      <c r="I24" s="328">
        <f>'SO 6121'!P23+'SO 6122'!P23+'SO 6123'!P23</f>
        <v>0</v>
      </c>
      <c r="J24" s="385"/>
      <c r="K24" s="380"/>
      <c r="L24" s="380"/>
      <c r="M24" s="380"/>
      <c r="N24" s="380"/>
      <c r="O24" s="380"/>
      <c r="P24" s="216"/>
      <c r="V24" s="78"/>
      <c r="W24" s="78"/>
    </row>
    <row r="25" spans="1:23" ht="18" customHeight="1" x14ac:dyDescent="0.25">
      <c r="A25" s="1"/>
      <c r="B25" s="328"/>
      <c r="C25" s="314"/>
      <c r="D25" s="314"/>
      <c r="E25" s="314"/>
      <c r="F25" s="373" t="s">
        <v>37</v>
      </c>
      <c r="G25" s="361"/>
      <c r="H25" s="314"/>
      <c r="I25" s="350">
        <f>SUM(E21:E24)+SUM(I21:I24)</f>
        <v>0</v>
      </c>
      <c r="J25" s="385"/>
      <c r="K25" s="380"/>
      <c r="L25" s="380"/>
      <c r="M25" s="380"/>
      <c r="N25" s="380"/>
      <c r="O25" s="380"/>
      <c r="P25" s="216"/>
    </row>
    <row r="26" spans="1:23" ht="18" customHeight="1" x14ac:dyDescent="0.25">
      <c r="A26" s="1"/>
      <c r="B26" s="294" t="s">
        <v>57</v>
      </c>
      <c r="C26" s="190"/>
      <c r="D26" s="190"/>
      <c r="E26" s="377"/>
      <c r="F26" s="371" t="s">
        <v>41</v>
      </c>
      <c r="G26" s="362"/>
      <c r="H26" s="190"/>
      <c r="I26" s="319"/>
      <c r="J26" s="387"/>
      <c r="K26" s="380"/>
      <c r="L26" s="380"/>
      <c r="M26" s="380"/>
      <c r="N26" s="380"/>
      <c r="O26" s="380"/>
      <c r="P26" s="216"/>
    </row>
    <row r="27" spans="1:23" ht="18" customHeight="1" x14ac:dyDescent="0.25">
      <c r="A27" s="1"/>
      <c r="B27" s="288"/>
      <c r="C27" s="1"/>
      <c r="D27" s="1"/>
      <c r="E27" s="378"/>
      <c r="F27" s="374" t="s">
        <v>42</v>
      </c>
      <c r="G27" s="363"/>
      <c r="H27" s="191"/>
      <c r="I27" s="346">
        <f>E20+I20+I25</f>
        <v>63462.169999999991</v>
      </c>
      <c r="J27" s="273"/>
      <c r="K27" s="380"/>
      <c r="L27" s="380"/>
      <c r="M27" s="380"/>
      <c r="N27" s="380"/>
      <c r="O27" s="380"/>
      <c r="P27" s="216"/>
    </row>
    <row r="28" spans="1:23" ht="18" customHeight="1" x14ac:dyDescent="0.25">
      <c r="A28" s="1"/>
      <c r="B28" s="288"/>
      <c r="C28" s="1"/>
      <c r="D28" s="1"/>
      <c r="E28" s="378"/>
      <c r="F28" s="375" t="s">
        <v>43</v>
      </c>
      <c r="G28" s="364"/>
      <c r="H28" s="336">
        <f>Rekapitulácia!B11</f>
        <v>63462.169999999991</v>
      </c>
      <c r="I28" s="333">
        <f>ROUND(((ROUND(H28,2)*20)/100),2)*1</f>
        <v>12692.43</v>
      </c>
      <c r="J28" s="388"/>
      <c r="K28" s="380"/>
      <c r="L28" s="380"/>
      <c r="M28" s="380"/>
      <c r="N28" s="380"/>
      <c r="O28" s="380"/>
      <c r="P28" s="215"/>
    </row>
    <row r="29" spans="1:23" ht="18" customHeight="1" x14ac:dyDescent="0.25">
      <c r="A29" s="1"/>
      <c r="B29" s="288"/>
      <c r="C29" s="1"/>
      <c r="D29" s="1"/>
      <c r="E29" s="378"/>
      <c r="F29" s="376" t="s">
        <v>44</v>
      </c>
      <c r="G29" s="365"/>
      <c r="H29" s="332">
        <f>Rekapitulácia!B12</f>
        <v>0</v>
      </c>
      <c r="I29" s="295">
        <f>ROUND(((ROUND(H29,2)*0)/100),2)</f>
        <v>0</v>
      </c>
      <c r="J29" s="273"/>
      <c r="K29" s="380"/>
      <c r="L29" s="380"/>
      <c r="M29" s="380"/>
      <c r="N29" s="380"/>
      <c r="O29" s="380"/>
      <c r="P29" s="215"/>
    </row>
    <row r="30" spans="1:23" ht="18" customHeight="1" x14ac:dyDescent="0.25">
      <c r="A30" s="1"/>
      <c r="B30" s="288"/>
      <c r="C30" s="1"/>
      <c r="D30" s="1"/>
      <c r="E30" s="378"/>
      <c r="F30" s="375" t="s">
        <v>45</v>
      </c>
      <c r="G30" s="364"/>
      <c r="H30" s="318"/>
      <c r="I30" s="348">
        <f>SUM(I27:I29)</f>
        <v>76154.599999999991</v>
      </c>
      <c r="J30" s="388"/>
      <c r="K30" s="380"/>
      <c r="L30" s="380"/>
      <c r="M30" s="380"/>
      <c r="N30" s="380"/>
      <c r="O30" s="380"/>
      <c r="P30" s="216"/>
    </row>
    <row r="31" spans="1:23" ht="18" customHeight="1" x14ac:dyDescent="0.25">
      <c r="A31" s="1"/>
      <c r="B31" s="288"/>
      <c r="C31" s="1"/>
      <c r="D31" s="1"/>
      <c r="E31" s="379"/>
      <c r="F31" s="363"/>
      <c r="G31" s="357"/>
      <c r="H31" s="316"/>
      <c r="I31" s="288"/>
      <c r="J31" s="273"/>
      <c r="K31" s="380"/>
      <c r="L31" s="380"/>
      <c r="M31" s="380"/>
      <c r="N31" s="380"/>
      <c r="O31" s="380"/>
      <c r="P31" s="216"/>
    </row>
    <row r="32" spans="1:23" ht="18" customHeight="1" x14ac:dyDescent="0.25">
      <c r="A32" s="1"/>
      <c r="B32" s="294" t="s">
        <v>55</v>
      </c>
      <c r="C32" s="178"/>
      <c r="D32" s="178"/>
      <c r="E32" s="335" t="s">
        <v>56</v>
      </c>
      <c r="F32" s="315"/>
      <c r="G32" s="178"/>
      <c r="H32" s="190"/>
      <c r="I32" s="178"/>
      <c r="J32" s="387"/>
      <c r="K32" s="380"/>
      <c r="L32" s="380"/>
      <c r="M32" s="380"/>
      <c r="N32" s="380"/>
      <c r="O32" s="380"/>
      <c r="P32" s="216"/>
    </row>
    <row r="33" spans="1:23" ht="18" customHeight="1" x14ac:dyDescent="0.25">
      <c r="A33" s="1"/>
      <c r="B33" s="288"/>
      <c r="C33" s="1"/>
      <c r="D33" s="1"/>
      <c r="E33" s="1"/>
      <c r="F33" s="1"/>
      <c r="G33" s="1"/>
      <c r="H33" s="1"/>
      <c r="I33" s="1"/>
      <c r="J33" s="273"/>
      <c r="K33" s="380"/>
      <c r="L33" s="380"/>
      <c r="M33" s="380"/>
      <c r="N33" s="380"/>
      <c r="O33" s="380"/>
      <c r="P33" s="216"/>
    </row>
    <row r="34" spans="1:23" ht="18" customHeight="1" x14ac:dyDescent="0.25">
      <c r="A34" s="1"/>
      <c r="B34" s="288"/>
      <c r="C34" s="1"/>
      <c r="D34" s="1"/>
      <c r="E34" s="1"/>
      <c r="F34" s="1"/>
      <c r="G34" s="1"/>
      <c r="H34" s="1"/>
      <c r="I34" s="1"/>
      <c r="J34" s="273"/>
      <c r="K34" s="380"/>
      <c r="L34" s="380"/>
      <c r="M34" s="380"/>
      <c r="N34" s="380"/>
      <c r="O34" s="380"/>
      <c r="P34" s="216"/>
    </row>
    <row r="35" spans="1:23" ht="18" customHeight="1" x14ac:dyDescent="0.25">
      <c r="A35" s="1"/>
      <c r="B35" s="288"/>
      <c r="C35" s="1"/>
      <c r="D35" s="1"/>
      <c r="E35" s="1"/>
      <c r="F35" s="1"/>
      <c r="G35" s="1"/>
      <c r="H35" s="1"/>
      <c r="I35" s="1"/>
      <c r="J35" s="273"/>
      <c r="K35" s="380"/>
      <c r="L35" s="380"/>
      <c r="M35" s="380"/>
      <c r="N35" s="380"/>
      <c r="O35" s="380"/>
      <c r="P35" s="216"/>
    </row>
    <row r="36" spans="1:23" ht="18" customHeight="1" x14ac:dyDescent="0.25">
      <c r="A36" s="1"/>
      <c r="B36" s="288"/>
      <c r="C36" s="1"/>
      <c r="D36" s="1"/>
      <c r="E36" s="1"/>
      <c r="F36" s="1"/>
      <c r="G36" s="1"/>
      <c r="H36" s="1"/>
      <c r="I36" s="1"/>
      <c r="J36" s="273"/>
      <c r="K36" s="380"/>
      <c r="L36" s="380"/>
      <c r="M36" s="380"/>
      <c r="N36" s="380"/>
      <c r="O36" s="380"/>
      <c r="P36" s="216"/>
    </row>
    <row r="37" spans="1:23" ht="18" customHeight="1" x14ac:dyDescent="0.25">
      <c r="A37" s="1"/>
      <c r="B37" s="288"/>
      <c r="C37" s="1"/>
      <c r="D37" s="1"/>
      <c r="E37" s="1"/>
      <c r="F37" s="1"/>
      <c r="G37" s="1"/>
      <c r="H37" s="1"/>
      <c r="I37" s="1"/>
      <c r="J37" s="273"/>
      <c r="K37" s="380"/>
      <c r="L37" s="380"/>
      <c r="M37" s="380"/>
      <c r="N37" s="380"/>
      <c r="O37" s="380"/>
      <c r="P37" s="216"/>
    </row>
    <row r="38" spans="1:23" ht="18" customHeight="1" x14ac:dyDescent="0.25">
      <c r="A38" s="1"/>
      <c r="B38" s="381"/>
      <c r="C38" s="382"/>
      <c r="D38" s="382"/>
      <c r="E38" s="382"/>
      <c r="F38" s="382"/>
      <c r="G38" s="382"/>
      <c r="H38" s="382"/>
      <c r="I38" s="382"/>
      <c r="J38" s="389"/>
      <c r="K38" s="380"/>
      <c r="L38" s="380"/>
      <c r="M38" s="380"/>
      <c r="N38" s="380"/>
      <c r="O38" s="380"/>
      <c r="P38" s="216"/>
    </row>
    <row r="39" spans="1:23" ht="1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2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ht="18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</sheetData>
  <sheetProtection algorithmName="SHA-512" hashValue="7aKpyeDpMU7QYiQ4CfhbOOhwlEc4vO/NVVR5Hle/CK/LjMYCvokVPApnVg04ImxL3M308t7QIxSfSulBUhlkDw==" saltValue="SP418Rla8uwu+wXwVItvPA==" spinCount="100000" sheet="1" formatCells="0" formatColumns="0" formatRows="0" insertColumns="0" insertRows="0" insertHyperlinks="0" deleteColumns="0" deleteRows="0" sort="0" autoFilter="0" pivotTables="0"/>
  <mergeCells count="23">
    <mergeCell ref="F27:G27"/>
    <mergeCell ref="F28:G28"/>
    <mergeCell ref="F29:G29"/>
    <mergeCell ref="F30:G30"/>
    <mergeCell ref="F31:G31"/>
    <mergeCell ref="F21:G21"/>
    <mergeCell ref="F22:G22"/>
    <mergeCell ref="F23:G23"/>
    <mergeCell ref="F24:G24"/>
    <mergeCell ref="F25:G25"/>
    <mergeCell ref="F26:G26"/>
    <mergeCell ref="F15:G15"/>
    <mergeCell ref="F16:G16"/>
    <mergeCell ref="F17:G17"/>
    <mergeCell ref="F18:G18"/>
    <mergeCell ref="F19:G19"/>
    <mergeCell ref="F20:G20"/>
    <mergeCell ref="B2:J2"/>
    <mergeCell ref="B3:J3"/>
    <mergeCell ref="B7:H7"/>
    <mergeCell ref="B9:H9"/>
    <mergeCell ref="B11:H11"/>
    <mergeCell ref="F14:G1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07D8F-C517-4DA5-9A1F-A60DEA526ED6}">
  <dimension ref="A1:AA103"/>
  <sheetViews>
    <sheetView workbookViewId="0">
      <pane ySplit="1" topLeftCell="A56" activePane="bottomLeft" state="frozen"/>
      <selection pane="bottomLeft" activeCell="A76" sqref="A76:XFD76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5"/>
      <c r="B1" s="45" t="s">
        <v>15</v>
      </c>
      <c r="C1" s="18"/>
      <c r="D1" s="15"/>
      <c r="E1" s="19" t="s">
        <v>0</v>
      </c>
      <c r="F1" s="20"/>
      <c r="G1" s="16"/>
      <c r="H1" s="17" t="s">
        <v>69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5.1" customHeight="1" x14ac:dyDescent="0.25">
      <c r="A2" s="22"/>
      <c r="B2" s="54" t="s">
        <v>15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 x14ac:dyDescent="0.25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 x14ac:dyDescent="0.25">
      <c r="A4" s="22"/>
      <c r="B4" s="59" t="s">
        <v>16</v>
      </c>
      <c r="C4" s="39"/>
      <c r="D4" s="32"/>
      <c r="E4" s="32"/>
      <c r="F4" s="60" t="s">
        <v>17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 x14ac:dyDescent="0.25">
      <c r="A5" s="22"/>
      <c r="B5" s="48"/>
      <c r="C5" s="39"/>
      <c r="D5" s="32"/>
      <c r="E5" s="32"/>
      <c r="F5" s="60" t="s">
        <v>18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 x14ac:dyDescent="0.25">
      <c r="A6" s="22"/>
      <c r="B6" s="61" t="s">
        <v>19</v>
      </c>
      <c r="C6" s="39"/>
      <c r="D6" s="60" t="s">
        <v>20</v>
      </c>
      <c r="E6" s="32"/>
      <c r="F6" s="60" t="s">
        <v>21</v>
      </c>
      <c r="G6" s="60" t="s">
        <v>22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20.100000000000001" customHeight="1" x14ac:dyDescent="0.25">
      <c r="A7" s="22"/>
      <c r="B7" s="69" t="s">
        <v>23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 x14ac:dyDescent="0.25">
      <c r="A8" s="22"/>
      <c r="B8" s="71" t="s">
        <v>26</v>
      </c>
      <c r="C8" s="62"/>
      <c r="D8" s="35"/>
      <c r="E8" s="35"/>
      <c r="F8" s="72" t="s">
        <v>27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20.100000000000001" customHeight="1" x14ac:dyDescent="0.25">
      <c r="A9" s="22"/>
      <c r="B9" s="70" t="s">
        <v>24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 x14ac:dyDescent="0.25">
      <c r="A10" s="22"/>
      <c r="B10" s="61" t="s">
        <v>30</v>
      </c>
      <c r="C10" s="39"/>
      <c r="D10" s="32"/>
      <c r="E10" s="32"/>
      <c r="F10" s="60" t="s">
        <v>31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20.100000000000001" customHeight="1" x14ac:dyDescent="0.25">
      <c r="A11" s="22"/>
      <c r="B11" s="70" t="s">
        <v>25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 x14ac:dyDescent="0.25">
      <c r="A12" s="22"/>
      <c r="B12" s="61" t="s">
        <v>28</v>
      </c>
      <c r="C12" s="39"/>
      <c r="D12" s="32"/>
      <c r="E12" s="32"/>
      <c r="F12" s="60" t="s">
        <v>29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 x14ac:dyDescent="0.25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 x14ac:dyDescent="0.25">
      <c r="A14" s="22"/>
      <c r="B14" s="79" t="s">
        <v>6</v>
      </c>
      <c r="C14" s="87" t="s">
        <v>52</v>
      </c>
      <c r="D14" s="86" t="s">
        <v>53</v>
      </c>
      <c r="E14" s="91" t="s">
        <v>54</v>
      </c>
      <c r="F14" s="99" t="s">
        <v>38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 x14ac:dyDescent="0.25">
      <c r="A15" s="22"/>
      <c r="B15" s="80" t="s">
        <v>32</v>
      </c>
      <c r="C15" s="88">
        <f>'SO 6121'!E60</f>
        <v>29494.46</v>
      </c>
      <c r="D15" s="83">
        <f>'SO 6121'!F60</f>
        <v>5553.13</v>
      </c>
      <c r="E15" s="92">
        <f>'SO 6121'!G60</f>
        <v>35047.589999999997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 x14ac:dyDescent="0.25">
      <c r="A16" s="22"/>
      <c r="B16" s="79" t="s">
        <v>33</v>
      </c>
      <c r="C16" s="118"/>
      <c r="D16" s="119"/>
      <c r="E16" s="120"/>
      <c r="F16" s="142" t="s">
        <v>39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(SUM(Z77:Z102))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 x14ac:dyDescent="0.25">
      <c r="A17" s="22"/>
      <c r="B17" s="80" t="s">
        <v>34</v>
      </c>
      <c r="C17" s="88"/>
      <c r="D17" s="83"/>
      <c r="E17" s="92"/>
      <c r="F17" s="143" t="s">
        <v>40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f>(SUM(Y77:Y102))</f>
        <v>0</v>
      </c>
      <c r="Q17" s="104"/>
      <c r="R17" s="33"/>
      <c r="S17" s="33"/>
      <c r="T17" s="33"/>
      <c r="U17" s="33"/>
      <c r="V17" s="164"/>
      <c r="W17" s="78"/>
    </row>
    <row r="18" spans="1:26" ht="18" customHeight="1" x14ac:dyDescent="0.25">
      <c r="A18" s="22"/>
      <c r="B18" s="81" t="s">
        <v>35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 x14ac:dyDescent="0.25">
      <c r="A19" s="22"/>
      <c r="B19" s="81" t="s">
        <v>36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 x14ac:dyDescent="0.25">
      <c r="A20" s="22"/>
      <c r="B20" s="74" t="s">
        <v>37</v>
      </c>
      <c r="C20" s="82"/>
      <c r="D20" s="121"/>
      <c r="E20" s="122">
        <f>SUM(E15:E19)</f>
        <v>35047.589999999997</v>
      </c>
      <c r="F20" s="145" t="s">
        <v>37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 x14ac:dyDescent="0.25">
      <c r="A21" s="22"/>
      <c r="B21" s="71" t="s">
        <v>46</v>
      </c>
      <c r="C21" s="73"/>
      <c r="D21" s="117"/>
      <c r="E21" s="94">
        <f>((E15*U22*0)+(E16*V22*0)+(E17*W22*0))/100</f>
        <v>0</v>
      </c>
      <c r="F21" s="146" t="s">
        <v>49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 x14ac:dyDescent="0.25">
      <c r="A22" s="22"/>
      <c r="B22" s="61" t="s">
        <v>47</v>
      </c>
      <c r="C22" s="41"/>
      <c r="D22" s="96"/>
      <c r="E22" s="95">
        <f>((E15*U23*0)+(E16*V23*0)+(E17*W23*0))/100</f>
        <v>0</v>
      </c>
      <c r="F22" s="146" t="s">
        <v>50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 x14ac:dyDescent="0.25">
      <c r="A23" s="22"/>
      <c r="B23" s="61" t="s">
        <v>48</v>
      </c>
      <c r="C23" s="41"/>
      <c r="D23" s="96"/>
      <c r="E23" s="95">
        <f>((E15*U24*0)+(E16*V24*0)+(E17*W24*0))/100</f>
        <v>0</v>
      </c>
      <c r="F23" s="146" t="s">
        <v>51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 x14ac:dyDescent="0.25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 x14ac:dyDescent="0.25">
      <c r="A25" s="22"/>
      <c r="B25" s="61"/>
      <c r="C25" s="41"/>
      <c r="D25" s="96"/>
      <c r="E25" s="96"/>
      <c r="F25" s="127" t="s">
        <v>37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 x14ac:dyDescent="0.25">
      <c r="A26" s="22"/>
      <c r="B26" s="159" t="s">
        <v>57</v>
      </c>
      <c r="C26" s="124"/>
      <c r="D26" s="126"/>
      <c r="E26" s="155"/>
      <c r="F26" s="145" t="s">
        <v>41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 x14ac:dyDescent="0.25">
      <c r="A27" s="22"/>
      <c r="B27" s="49"/>
      <c r="C27" s="43"/>
      <c r="D27" s="97"/>
      <c r="E27" s="156"/>
      <c r="F27" s="151" t="s">
        <v>42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35047.589999999997</v>
      </c>
      <c r="Q27" s="106"/>
      <c r="R27" s="36"/>
      <c r="S27" s="36"/>
      <c r="T27" s="36"/>
      <c r="U27" s="36"/>
      <c r="V27" s="167"/>
      <c r="W27" s="78"/>
    </row>
    <row r="28" spans="1:26" ht="18" customHeight="1" x14ac:dyDescent="0.25">
      <c r="A28" s="22"/>
      <c r="B28" s="50"/>
      <c r="C28" s="44"/>
      <c r="D28" s="22"/>
      <c r="E28" s="157"/>
      <c r="F28" s="152" t="s">
        <v>43</v>
      </c>
      <c r="G28" s="132"/>
      <c r="H28" s="301">
        <f>P27-SUM('SO 6121'!K77:'SO 6121'!K102)</f>
        <v>35047.589999999997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7009.52</v>
      </c>
      <c r="Q28" s="107"/>
      <c r="R28" s="29"/>
      <c r="S28" s="29"/>
      <c r="T28" s="29"/>
      <c r="U28" s="29"/>
      <c r="V28" s="168"/>
      <c r="W28" s="78"/>
    </row>
    <row r="29" spans="1:26" ht="18" customHeight="1" x14ac:dyDescent="0.25">
      <c r="A29" s="22"/>
      <c r="B29" s="50"/>
      <c r="C29" s="44"/>
      <c r="D29" s="22"/>
      <c r="E29" s="157"/>
      <c r="F29" s="153" t="s">
        <v>44</v>
      </c>
      <c r="G29" s="133"/>
      <c r="H29" s="40">
        <f>SUM('SO 6121'!K77:'SO 6121'!K102)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 x14ac:dyDescent="0.25">
      <c r="A30" s="22"/>
      <c r="B30" s="50"/>
      <c r="C30" s="44"/>
      <c r="D30" s="22"/>
      <c r="E30" s="157"/>
      <c r="F30" s="154" t="s">
        <v>45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42057.11</v>
      </c>
      <c r="Q30" s="104"/>
      <c r="R30" s="33"/>
      <c r="S30" s="33"/>
      <c r="T30" s="33"/>
      <c r="U30" s="33"/>
      <c r="V30" s="164"/>
      <c r="W30" s="78"/>
    </row>
    <row r="31" spans="1:26" ht="18" customHeight="1" x14ac:dyDescent="0.25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 x14ac:dyDescent="0.25">
      <c r="A32" s="22"/>
      <c r="B32" s="159" t="s">
        <v>55</v>
      </c>
      <c r="C32" s="137"/>
      <c r="D32" s="26"/>
      <c r="E32" s="160" t="s">
        <v>56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 x14ac:dyDescent="0.25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 x14ac:dyDescent="0.25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 x14ac:dyDescent="0.25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 x14ac:dyDescent="0.25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 x14ac:dyDescent="0.25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 x14ac:dyDescent="0.25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 x14ac:dyDescent="0.25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299"/>
    </row>
    <row r="40" spans="1:23" ht="18" customHeight="1" x14ac:dyDescent="0.25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299"/>
    </row>
    <row r="41" spans="1:23" x14ac:dyDescent="0.25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299"/>
    </row>
    <row r="42" spans="1:23" x14ac:dyDescent="0.25">
      <c r="A42" s="183"/>
      <c r="B42" s="27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299"/>
    </row>
    <row r="43" spans="1:23" x14ac:dyDescent="0.25">
      <c r="A43" s="183"/>
      <c r="B43" s="278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5.1" customHeight="1" x14ac:dyDescent="0.25">
      <c r="A44" s="183"/>
      <c r="B44" s="279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 x14ac:dyDescent="0.25">
      <c r="A45" s="183"/>
      <c r="B45" s="280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20.100000000000001" customHeight="1" x14ac:dyDescent="0.25">
      <c r="A46" s="276"/>
      <c r="B46" s="281" t="s">
        <v>23</v>
      </c>
      <c r="C46" s="185"/>
      <c r="D46" s="185"/>
      <c r="E46" s="186"/>
      <c r="F46" s="187" t="s">
        <v>20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20.100000000000001" customHeight="1" x14ac:dyDescent="0.25">
      <c r="A47" s="276"/>
      <c r="B47" s="281" t="s">
        <v>24</v>
      </c>
      <c r="C47" s="185"/>
      <c r="D47" s="185"/>
      <c r="E47" s="186"/>
      <c r="F47" s="187" t="s">
        <v>18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20.100000000000001" customHeight="1" x14ac:dyDescent="0.25">
      <c r="A48" s="276"/>
      <c r="B48" s="281" t="s">
        <v>25</v>
      </c>
      <c r="C48" s="185"/>
      <c r="D48" s="185"/>
      <c r="E48" s="186"/>
      <c r="F48" s="187" t="s">
        <v>61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 x14ac:dyDescent="0.25">
      <c r="A49" s="276"/>
      <c r="B49" s="282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 x14ac:dyDescent="0.25">
      <c r="A50" s="22"/>
      <c r="B50" s="283" t="s">
        <v>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 x14ac:dyDescent="0.25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 x14ac:dyDescent="0.25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 x14ac:dyDescent="0.25">
      <c r="A53" s="22"/>
      <c r="B53" s="283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 x14ac:dyDescent="0.25">
      <c r="A54" s="2"/>
      <c r="B54" s="284" t="s">
        <v>58</v>
      </c>
      <c r="C54" s="181"/>
      <c r="D54" s="180"/>
      <c r="E54" s="180" t="s">
        <v>52</v>
      </c>
      <c r="F54" s="180" t="s">
        <v>53</v>
      </c>
      <c r="G54" s="180" t="s">
        <v>37</v>
      </c>
      <c r="H54" s="180" t="s">
        <v>59</v>
      </c>
      <c r="I54" s="180" t="s">
        <v>60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 x14ac:dyDescent="0.25">
      <c r="A55" s="13"/>
      <c r="B55" s="285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0"/>
      <c r="X55" s="197"/>
      <c r="Y55" s="197"/>
      <c r="Z55" s="197"/>
    </row>
    <row r="56" spans="1:26" x14ac:dyDescent="0.25">
      <c r="A56" s="13"/>
      <c r="B56" s="286" t="s">
        <v>64</v>
      </c>
      <c r="C56" s="201"/>
      <c r="D56" s="201"/>
      <c r="E56" s="199">
        <f>'SO 6121'!L84</f>
        <v>4381.59</v>
      </c>
      <c r="F56" s="199">
        <f>'SO 6121'!M84</f>
        <v>0</v>
      </c>
      <c r="G56" s="199">
        <f>'SO 6121'!I84</f>
        <v>4381.59</v>
      </c>
      <c r="H56" s="200">
        <f>'SO 6121'!S84</f>
        <v>0</v>
      </c>
      <c r="I56" s="200">
        <f>'SO 6121'!V84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0"/>
      <c r="X56" s="197"/>
      <c r="Y56" s="197"/>
      <c r="Z56" s="197"/>
    </row>
    <row r="57" spans="1:26" x14ac:dyDescent="0.25">
      <c r="A57" s="13"/>
      <c r="B57" s="286" t="s">
        <v>65</v>
      </c>
      <c r="C57" s="201"/>
      <c r="D57" s="201"/>
      <c r="E57" s="199">
        <f>'SO 6121'!L91</f>
        <v>18873.78</v>
      </c>
      <c r="F57" s="199">
        <f>'SO 6121'!M91</f>
        <v>4877.38</v>
      </c>
      <c r="G57" s="199">
        <f>'SO 6121'!I91</f>
        <v>23751.16</v>
      </c>
      <c r="H57" s="200">
        <f>'SO 6121'!S91</f>
        <v>426.88</v>
      </c>
      <c r="I57" s="200">
        <f>'SO 6121'!V91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0"/>
      <c r="X57" s="197"/>
      <c r="Y57" s="197"/>
      <c r="Z57" s="197"/>
    </row>
    <row r="58" spans="1:26" x14ac:dyDescent="0.25">
      <c r="A58" s="13"/>
      <c r="B58" s="286" t="s">
        <v>66</v>
      </c>
      <c r="C58" s="201"/>
      <c r="D58" s="201"/>
      <c r="E58" s="199">
        <f>'SO 6121'!L96</f>
        <v>1909.72</v>
      </c>
      <c r="F58" s="199">
        <f>'SO 6121'!M96</f>
        <v>675.75</v>
      </c>
      <c r="G58" s="199">
        <f>'SO 6121'!I96</f>
        <v>2585.4699999999998</v>
      </c>
      <c r="H58" s="200">
        <f>'SO 6121'!S96</f>
        <v>35.51</v>
      </c>
      <c r="I58" s="200">
        <f>'SO 6121'!V96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0"/>
      <c r="X58" s="197"/>
      <c r="Y58" s="197"/>
      <c r="Z58" s="197"/>
    </row>
    <row r="59" spans="1:26" x14ac:dyDescent="0.25">
      <c r="A59" s="13"/>
      <c r="B59" s="286" t="s">
        <v>67</v>
      </c>
      <c r="C59" s="201"/>
      <c r="D59" s="201"/>
      <c r="E59" s="199">
        <f>'SO 6121'!L100</f>
        <v>4329.37</v>
      </c>
      <c r="F59" s="199">
        <f>'SO 6121'!M100</f>
        <v>0</v>
      </c>
      <c r="G59" s="199">
        <f>'SO 6121'!I100</f>
        <v>4329.37</v>
      </c>
      <c r="H59" s="200">
        <f>'SO 6121'!S100</f>
        <v>0</v>
      </c>
      <c r="I59" s="200">
        <f>'SO 6121'!V100</f>
        <v>0</v>
      </c>
      <c r="J59" s="200"/>
      <c r="K59" s="200"/>
      <c r="L59" s="200"/>
      <c r="M59" s="200"/>
      <c r="N59" s="200"/>
      <c r="O59" s="200"/>
      <c r="P59" s="200"/>
      <c r="Q59" s="197"/>
      <c r="R59" s="197"/>
      <c r="S59" s="197"/>
      <c r="T59" s="197"/>
      <c r="U59" s="197"/>
      <c r="V59" s="215"/>
      <c r="W59" s="300"/>
      <c r="X59" s="197"/>
      <c r="Y59" s="197"/>
      <c r="Z59" s="197"/>
    </row>
    <row r="60" spans="1:26" x14ac:dyDescent="0.25">
      <c r="A60" s="13"/>
      <c r="B60" s="287" t="s">
        <v>63</v>
      </c>
      <c r="C60" s="202"/>
      <c r="D60" s="202"/>
      <c r="E60" s="203">
        <f>'SO 6121'!L102</f>
        <v>29494.46</v>
      </c>
      <c r="F60" s="203">
        <f>'SO 6121'!M102</f>
        <v>5553.13</v>
      </c>
      <c r="G60" s="203">
        <f>'SO 6121'!I102</f>
        <v>35047.589999999997</v>
      </c>
      <c r="H60" s="204">
        <f>'SO 6121'!S102</f>
        <v>462.39</v>
      </c>
      <c r="I60" s="204">
        <f>'SO 6121'!V102</f>
        <v>0</v>
      </c>
      <c r="J60" s="204"/>
      <c r="K60" s="204"/>
      <c r="L60" s="204"/>
      <c r="M60" s="204"/>
      <c r="N60" s="204"/>
      <c r="O60" s="204"/>
      <c r="P60" s="204"/>
      <c r="Q60" s="197"/>
      <c r="R60" s="197"/>
      <c r="S60" s="197"/>
      <c r="T60" s="197"/>
      <c r="U60" s="197"/>
      <c r="V60" s="215"/>
      <c r="W60" s="300"/>
      <c r="X60" s="197"/>
      <c r="Y60" s="197"/>
      <c r="Z60" s="197"/>
    </row>
    <row r="61" spans="1:26" x14ac:dyDescent="0.25">
      <c r="A61" s="1"/>
      <c r="B61" s="288"/>
      <c r="C61" s="1"/>
      <c r="D61" s="1"/>
      <c r="E61" s="191"/>
      <c r="F61" s="191"/>
      <c r="G61" s="191"/>
      <c r="H61" s="192"/>
      <c r="I61" s="192"/>
      <c r="J61" s="192"/>
      <c r="K61" s="192"/>
      <c r="L61" s="192"/>
      <c r="M61" s="192"/>
      <c r="N61" s="192"/>
      <c r="O61" s="192"/>
      <c r="P61" s="192"/>
      <c r="V61" s="216"/>
      <c r="W61" s="78"/>
    </row>
    <row r="62" spans="1:26" x14ac:dyDescent="0.25">
      <c r="A62" s="205"/>
      <c r="B62" s="289" t="s">
        <v>68</v>
      </c>
      <c r="C62" s="207"/>
      <c r="D62" s="207"/>
      <c r="E62" s="208">
        <f>'SO 6121'!L103</f>
        <v>29494.46</v>
      </c>
      <c r="F62" s="208">
        <f>'SO 6121'!M103</f>
        <v>5553.13</v>
      </c>
      <c r="G62" s="208">
        <f>'SO 6121'!I103</f>
        <v>35047.589999999997</v>
      </c>
      <c r="H62" s="209">
        <f>'SO 6121'!S103</f>
        <v>462.39</v>
      </c>
      <c r="I62" s="209">
        <f>'SO 6121'!V103</f>
        <v>0</v>
      </c>
      <c r="J62" s="210"/>
      <c r="K62" s="210"/>
      <c r="L62" s="210"/>
      <c r="M62" s="210"/>
      <c r="N62" s="210"/>
      <c r="O62" s="210"/>
      <c r="P62" s="210"/>
      <c r="Q62" s="211"/>
      <c r="R62" s="211"/>
      <c r="S62" s="211"/>
      <c r="T62" s="211"/>
      <c r="U62" s="211"/>
      <c r="V62" s="217"/>
      <c r="W62" s="300"/>
      <c r="X62" s="206"/>
      <c r="Y62" s="206"/>
      <c r="Z62" s="206"/>
    </row>
    <row r="63" spans="1:26" x14ac:dyDescent="0.25">
      <c r="A63" s="22"/>
      <c r="B63" s="50"/>
      <c r="C63" s="3"/>
      <c r="D63" s="3"/>
      <c r="E63" s="21"/>
      <c r="F63" s="21"/>
      <c r="G63" s="21"/>
      <c r="H63" s="218"/>
      <c r="I63" s="218"/>
      <c r="J63" s="218"/>
      <c r="K63" s="218"/>
      <c r="L63" s="218"/>
      <c r="M63" s="218"/>
      <c r="N63" s="218"/>
      <c r="O63" s="218"/>
      <c r="P63" s="218"/>
      <c r="Q63" s="14"/>
      <c r="R63" s="14"/>
      <c r="S63" s="14"/>
      <c r="T63" s="14"/>
      <c r="U63" s="14"/>
      <c r="V63" s="14"/>
      <c r="W63" s="78"/>
    </row>
    <row r="64" spans="1:26" x14ac:dyDescent="0.25">
      <c r="A64" s="22"/>
      <c r="B64" s="50"/>
      <c r="C64" s="3"/>
      <c r="D64" s="3"/>
      <c r="E64" s="21"/>
      <c r="F64" s="21"/>
      <c r="G64" s="21"/>
      <c r="H64" s="218"/>
      <c r="I64" s="218"/>
      <c r="J64" s="218"/>
      <c r="K64" s="218"/>
      <c r="L64" s="218"/>
      <c r="M64" s="218"/>
      <c r="N64" s="218"/>
      <c r="O64" s="218"/>
      <c r="P64" s="218"/>
      <c r="Q64" s="14"/>
      <c r="R64" s="14"/>
      <c r="S64" s="14"/>
      <c r="T64" s="14"/>
      <c r="U64" s="14"/>
      <c r="V64" s="14"/>
      <c r="W64" s="78"/>
    </row>
    <row r="65" spans="1:26" x14ac:dyDescent="0.25">
      <c r="A65" s="22"/>
      <c r="B65" s="46"/>
      <c r="C65" s="11"/>
      <c r="D65" s="11"/>
      <c r="E65" s="34"/>
      <c r="F65" s="34"/>
      <c r="G65" s="34"/>
      <c r="H65" s="219"/>
      <c r="I65" s="219"/>
      <c r="J65" s="219"/>
      <c r="K65" s="219"/>
      <c r="L65" s="219"/>
      <c r="M65" s="219"/>
      <c r="N65" s="219"/>
      <c r="O65" s="219"/>
      <c r="P65" s="219"/>
      <c r="Q65" s="23"/>
      <c r="R65" s="23"/>
      <c r="S65" s="23"/>
      <c r="T65" s="23"/>
      <c r="U65" s="23"/>
      <c r="V65" s="23"/>
      <c r="W65" s="78"/>
    </row>
    <row r="66" spans="1:26" ht="35.1" customHeight="1" x14ac:dyDescent="0.25">
      <c r="A66" s="1"/>
      <c r="B66" s="290" t="s">
        <v>69</v>
      </c>
      <c r="C66" s="220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78"/>
    </row>
    <row r="67" spans="1:26" x14ac:dyDescent="0.25">
      <c r="A67" s="22"/>
      <c r="B67" s="123"/>
      <c r="C67" s="26"/>
      <c r="D67" s="26"/>
      <c r="E67" s="125"/>
      <c r="F67" s="125"/>
      <c r="G67" s="125"/>
      <c r="H67" s="239"/>
      <c r="I67" s="239"/>
      <c r="J67" s="239"/>
      <c r="K67" s="239"/>
      <c r="L67" s="239"/>
      <c r="M67" s="239"/>
      <c r="N67" s="239"/>
      <c r="O67" s="239"/>
      <c r="P67" s="239"/>
      <c r="Q67" s="27"/>
      <c r="R67" s="27"/>
      <c r="S67" s="27"/>
      <c r="T67" s="27"/>
      <c r="U67" s="27"/>
      <c r="V67" s="27"/>
      <c r="W67" s="78"/>
    </row>
    <row r="68" spans="1:26" ht="20.100000000000001" customHeight="1" x14ac:dyDescent="0.25">
      <c r="A68" s="276"/>
      <c r="B68" s="291" t="s">
        <v>23</v>
      </c>
      <c r="C68" s="232"/>
      <c r="D68" s="232"/>
      <c r="E68" s="233"/>
      <c r="F68" s="234"/>
      <c r="G68" s="234"/>
      <c r="H68" s="235" t="s">
        <v>80</v>
      </c>
      <c r="I68" s="236" t="s">
        <v>81</v>
      </c>
      <c r="J68" s="237"/>
      <c r="K68" s="237"/>
      <c r="L68" s="237"/>
      <c r="M68" s="237"/>
      <c r="N68" s="237"/>
      <c r="O68" s="237"/>
      <c r="P68" s="238"/>
      <c r="Q68" s="25"/>
      <c r="R68" s="25"/>
      <c r="S68" s="25"/>
      <c r="T68" s="25"/>
      <c r="U68" s="25"/>
      <c r="V68" s="25"/>
      <c r="W68" s="78"/>
    </row>
    <row r="69" spans="1:26" ht="20.100000000000001" customHeight="1" x14ac:dyDescent="0.25">
      <c r="A69" s="276"/>
      <c r="B69" s="281" t="s">
        <v>24</v>
      </c>
      <c r="C69" s="185"/>
      <c r="D69" s="185"/>
      <c r="E69" s="186"/>
      <c r="F69" s="228"/>
      <c r="G69" s="228"/>
      <c r="H69" s="229" t="s">
        <v>18</v>
      </c>
      <c r="I69" s="229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20.100000000000001" customHeight="1" x14ac:dyDescent="0.25">
      <c r="A70" s="276"/>
      <c r="B70" s="281" t="s">
        <v>25</v>
      </c>
      <c r="C70" s="185"/>
      <c r="D70" s="185"/>
      <c r="E70" s="186"/>
      <c r="F70" s="228"/>
      <c r="G70" s="228"/>
      <c r="H70" s="229" t="s">
        <v>82</v>
      </c>
      <c r="I70" s="229" t="s">
        <v>22</v>
      </c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20.100000000000001" customHeight="1" x14ac:dyDescent="0.25">
      <c r="A71" s="22"/>
      <c r="B71" s="283" t="s">
        <v>83</v>
      </c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20.100000000000001" customHeight="1" x14ac:dyDescent="0.25">
      <c r="A72" s="22"/>
      <c r="B72" s="283" t="s">
        <v>16</v>
      </c>
      <c r="C72" s="3"/>
      <c r="D72" s="3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 ht="20.100000000000001" customHeight="1" x14ac:dyDescent="0.25">
      <c r="A73" s="22"/>
      <c r="B73" s="50"/>
      <c r="C73" s="3"/>
      <c r="D73" s="3"/>
      <c r="E73" s="21"/>
      <c r="F73" s="21"/>
      <c r="G73" s="21"/>
      <c r="H73" s="218"/>
      <c r="I73" s="218"/>
      <c r="J73" s="218"/>
      <c r="K73" s="218"/>
      <c r="L73" s="218"/>
      <c r="M73" s="218"/>
      <c r="N73" s="218"/>
      <c r="O73" s="218"/>
      <c r="P73" s="218"/>
      <c r="Q73" s="14"/>
      <c r="R73" s="14"/>
      <c r="S73" s="14"/>
      <c r="T73" s="14"/>
      <c r="U73" s="14"/>
      <c r="V73" s="14"/>
      <c r="W73" s="78"/>
    </row>
    <row r="74" spans="1:26" ht="20.100000000000001" customHeight="1" x14ac:dyDescent="0.25">
      <c r="A74" s="22"/>
      <c r="B74" s="50"/>
      <c r="C74" s="3"/>
      <c r="D74" s="3"/>
      <c r="E74" s="21"/>
      <c r="F74" s="21"/>
      <c r="G74" s="21"/>
      <c r="H74" s="218"/>
      <c r="I74" s="218"/>
      <c r="J74" s="218"/>
      <c r="K74" s="218"/>
      <c r="L74" s="218"/>
      <c r="M74" s="218"/>
      <c r="N74" s="218"/>
      <c r="O74" s="218"/>
      <c r="P74" s="218"/>
      <c r="Q74" s="14"/>
      <c r="R74" s="14"/>
      <c r="S74" s="14"/>
      <c r="T74" s="14"/>
      <c r="U74" s="14"/>
      <c r="V74" s="14"/>
      <c r="W74" s="78"/>
    </row>
    <row r="75" spans="1:26" ht="20.100000000000001" customHeight="1" x14ac:dyDescent="0.25">
      <c r="A75" s="22"/>
      <c r="B75" s="292" t="s">
        <v>62</v>
      </c>
      <c r="C75" s="230"/>
      <c r="D75" s="230"/>
      <c r="E75" s="21"/>
      <c r="F75" s="21"/>
      <c r="G75" s="21"/>
      <c r="H75" s="218"/>
      <c r="I75" s="218"/>
      <c r="J75" s="218"/>
      <c r="K75" s="218"/>
      <c r="L75" s="218"/>
      <c r="M75" s="218"/>
      <c r="N75" s="218"/>
      <c r="O75" s="218"/>
      <c r="P75" s="218"/>
      <c r="Q75" s="14"/>
      <c r="R75" s="14"/>
      <c r="S75" s="14"/>
      <c r="T75" s="14"/>
      <c r="U75" s="14"/>
      <c r="V75" s="14"/>
      <c r="W75" s="78"/>
    </row>
    <row r="76" spans="1:26" x14ac:dyDescent="0.25">
      <c r="A76" s="2"/>
      <c r="B76" s="293" t="s">
        <v>70</v>
      </c>
      <c r="C76" s="180" t="s">
        <v>71</v>
      </c>
      <c r="D76" s="180" t="s">
        <v>72</v>
      </c>
      <c r="E76" s="221"/>
      <c r="F76" s="221" t="s">
        <v>73</v>
      </c>
      <c r="G76" s="221" t="s">
        <v>74</v>
      </c>
      <c r="H76" s="222" t="s">
        <v>75</v>
      </c>
      <c r="I76" s="222" t="s">
        <v>76</v>
      </c>
      <c r="J76" s="222"/>
      <c r="K76" s="222"/>
      <c r="L76" s="222"/>
      <c r="M76" s="222"/>
      <c r="N76" s="222"/>
      <c r="O76" s="222"/>
      <c r="P76" s="222" t="s">
        <v>77</v>
      </c>
      <c r="Q76" s="223"/>
      <c r="R76" s="223"/>
      <c r="S76" s="180" t="s">
        <v>78</v>
      </c>
      <c r="T76" s="224"/>
      <c r="U76" s="224"/>
      <c r="V76" s="180" t="s">
        <v>79</v>
      </c>
      <c r="W76" s="78"/>
    </row>
    <row r="77" spans="1:26" x14ac:dyDescent="0.25">
      <c r="A77" s="13"/>
      <c r="B77" s="294"/>
      <c r="C77" s="240"/>
      <c r="D77" s="198" t="s">
        <v>63</v>
      </c>
      <c r="E77" s="198"/>
      <c r="F77" s="194"/>
      <c r="G77" s="241"/>
      <c r="H77" s="194"/>
      <c r="I77" s="194"/>
      <c r="J77" s="195"/>
      <c r="K77" s="195"/>
      <c r="L77" s="195"/>
      <c r="M77" s="195"/>
      <c r="N77" s="195"/>
      <c r="O77" s="195"/>
      <c r="P77" s="195"/>
      <c r="Q77" s="193"/>
      <c r="R77" s="193"/>
      <c r="S77" s="193"/>
      <c r="T77" s="193"/>
      <c r="U77" s="193"/>
      <c r="V77" s="269"/>
      <c r="W77" s="300"/>
      <c r="X77" s="197"/>
      <c r="Y77" s="197"/>
      <c r="Z77" s="197"/>
    </row>
    <row r="78" spans="1:26" x14ac:dyDescent="0.25">
      <c r="A78" s="13"/>
      <c r="B78" s="295"/>
      <c r="C78" s="243">
        <v>1</v>
      </c>
      <c r="D78" s="244" t="s">
        <v>84</v>
      </c>
      <c r="E78" s="244"/>
      <c r="F78" s="199"/>
      <c r="G78" s="242"/>
      <c r="H78" s="199"/>
      <c r="I78" s="199"/>
      <c r="J78" s="200"/>
      <c r="K78" s="200"/>
      <c r="L78" s="200"/>
      <c r="M78" s="200"/>
      <c r="N78" s="200"/>
      <c r="O78" s="200"/>
      <c r="P78" s="200"/>
      <c r="Q78" s="13"/>
      <c r="R78" s="13"/>
      <c r="S78" s="13"/>
      <c r="T78" s="13"/>
      <c r="U78" s="13"/>
      <c r="V78" s="270"/>
      <c r="W78" s="300"/>
      <c r="X78" s="197"/>
      <c r="Y78" s="197"/>
      <c r="Z78" s="197"/>
    </row>
    <row r="79" spans="1:26" ht="24.95" customHeight="1" x14ac:dyDescent="0.25">
      <c r="A79" s="251"/>
      <c r="B79" s="296"/>
      <c r="C79" s="252" t="s">
        <v>85</v>
      </c>
      <c r="D79" s="253" t="s">
        <v>86</v>
      </c>
      <c r="E79" s="253"/>
      <c r="F79" s="246" t="s">
        <v>87</v>
      </c>
      <c r="G79" s="247">
        <v>127.15</v>
      </c>
      <c r="H79" s="246">
        <v>1.33</v>
      </c>
      <c r="I79" s="246">
        <f>ROUND(G79*(H79),2)</f>
        <v>169.11</v>
      </c>
      <c r="J79" s="248">
        <f>ROUND(G79*(N79),2)</f>
        <v>169.11</v>
      </c>
      <c r="K79" s="249">
        <f>ROUND(G79*(O79),2)</f>
        <v>0</v>
      </c>
      <c r="L79" s="249">
        <f>ROUND(G79*(H79),2)</f>
        <v>169.11</v>
      </c>
      <c r="M79" s="249"/>
      <c r="N79" s="249">
        <v>1.33</v>
      </c>
      <c r="O79" s="249"/>
      <c r="P79" s="254"/>
      <c r="Q79" s="254"/>
      <c r="R79" s="254"/>
      <c r="S79" s="250">
        <f>ROUND(G79*(P79),3)</f>
        <v>0</v>
      </c>
      <c r="T79" s="250"/>
      <c r="U79" s="250"/>
      <c r="V79" s="271"/>
      <c r="W79" s="78"/>
      <c r="Z79">
        <v>0</v>
      </c>
    </row>
    <row r="80" spans="1:26" ht="24.95" customHeight="1" x14ac:dyDescent="0.25">
      <c r="A80" s="251"/>
      <c r="B80" s="296"/>
      <c r="C80" s="252" t="s">
        <v>88</v>
      </c>
      <c r="D80" s="253" t="s">
        <v>89</v>
      </c>
      <c r="E80" s="253"/>
      <c r="F80" s="246" t="s">
        <v>87</v>
      </c>
      <c r="G80" s="247">
        <v>127.15</v>
      </c>
      <c r="H80" s="246">
        <v>7.99</v>
      </c>
      <c r="I80" s="246">
        <f>ROUND(G80*(H80),2)</f>
        <v>1015.93</v>
      </c>
      <c r="J80" s="248">
        <f>ROUND(G80*(N80),2)</f>
        <v>1015.93</v>
      </c>
      <c r="K80" s="249">
        <f>ROUND(G80*(O80),2)</f>
        <v>0</v>
      </c>
      <c r="L80" s="249">
        <f>ROUND(G80*(H80),2)</f>
        <v>1015.93</v>
      </c>
      <c r="M80" s="249"/>
      <c r="N80" s="249">
        <v>7.99</v>
      </c>
      <c r="O80" s="249"/>
      <c r="P80" s="254"/>
      <c r="Q80" s="254"/>
      <c r="R80" s="254"/>
      <c r="S80" s="250">
        <f>ROUND(G80*(P80),3)</f>
        <v>0</v>
      </c>
      <c r="T80" s="250"/>
      <c r="U80" s="250"/>
      <c r="V80" s="271"/>
      <c r="W80" s="78"/>
      <c r="Z80">
        <v>0</v>
      </c>
    </row>
    <row r="81" spans="1:26" ht="24.95" customHeight="1" x14ac:dyDescent="0.25">
      <c r="A81" s="251"/>
      <c r="B81" s="296"/>
      <c r="C81" s="252" t="s">
        <v>90</v>
      </c>
      <c r="D81" s="253" t="s">
        <v>91</v>
      </c>
      <c r="E81" s="253"/>
      <c r="F81" s="246" t="s">
        <v>87</v>
      </c>
      <c r="G81" s="247">
        <v>127.15</v>
      </c>
      <c r="H81" s="246">
        <v>5.35</v>
      </c>
      <c r="I81" s="246">
        <f>ROUND(G81*(H81),2)</f>
        <v>680.25</v>
      </c>
      <c r="J81" s="248">
        <f>ROUND(G81*(N81),2)</f>
        <v>680.25</v>
      </c>
      <c r="K81" s="249">
        <f>ROUND(G81*(O81),2)</f>
        <v>0</v>
      </c>
      <c r="L81" s="249">
        <f>ROUND(G81*(H81),2)</f>
        <v>680.25</v>
      </c>
      <c r="M81" s="249"/>
      <c r="N81" s="249">
        <v>5.35</v>
      </c>
      <c r="O81" s="249"/>
      <c r="P81" s="254"/>
      <c r="Q81" s="254"/>
      <c r="R81" s="254"/>
      <c r="S81" s="250">
        <f>ROUND(G81*(P81),3)</f>
        <v>0</v>
      </c>
      <c r="T81" s="250"/>
      <c r="U81" s="250"/>
      <c r="V81" s="271"/>
      <c r="W81" s="78"/>
      <c r="Z81">
        <v>0</v>
      </c>
    </row>
    <row r="82" spans="1:26" ht="24.95" customHeight="1" x14ac:dyDescent="0.25">
      <c r="A82" s="251"/>
      <c r="B82" s="296"/>
      <c r="C82" s="252" t="s">
        <v>92</v>
      </c>
      <c r="D82" s="253" t="s">
        <v>93</v>
      </c>
      <c r="E82" s="253"/>
      <c r="F82" s="246" t="s">
        <v>87</v>
      </c>
      <c r="G82" s="247">
        <v>127.15</v>
      </c>
      <c r="H82" s="246">
        <v>0.94</v>
      </c>
      <c r="I82" s="246">
        <f>ROUND(G82*(H82),2)</f>
        <v>119.52</v>
      </c>
      <c r="J82" s="248">
        <f>ROUND(G82*(N82),2)</f>
        <v>119.52</v>
      </c>
      <c r="K82" s="249">
        <f>ROUND(G82*(O82),2)</f>
        <v>0</v>
      </c>
      <c r="L82" s="249">
        <f>ROUND(G82*(H82),2)</f>
        <v>119.52</v>
      </c>
      <c r="M82" s="249"/>
      <c r="N82" s="249">
        <v>0.94</v>
      </c>
      <c r="O82" s="249"/>
      <c r="P82" s="254"/>
      <c r="Q82" s="254"/>
      <c r="R82" s="254"/>
      <c r="S82" s="250">
        <f>ROUND(G82*(P82),3)</f>
        <v>0</v>
      </c>
      <c r="T82" s="250"/>
      <c r="U82" s="250"/>
      <c r="V82" s="271"/>
      <c r="W82" s="78"/>
      <c r="Z82">
        <v>0</v>
      </c>
    </row>
    <row r="83" spans="1:26" ht="24.95" customHeight="1" x14ac:dyDescent="0.25">
      <c r="A83" s="251"/>
      <c r="B83" s="296"/>
      <c r="C83" s="252" t="s">
        <v>94</v>
      </c>
      <c r="D83" s="253" t="s">
        <v>95</v>
      </c>
      <c r="E83" s="253"/>
      <c r="F83" s="246" t="s">
        <v>96</v>
      </c>
      <c r="G83" s="247">
        <v>635.75</v>
      </c>
      <c r="H83" s="246">
        <v>3.77</v>
      </c>
      <c r="I83" s="246">
        <f>ROUND(G83*(H83),2)</f>
        <v>2396.7800000000002</v>
      </c>
      <c r="J83" s="248">
        <f>ROUND(G83*(N83),2)</f>
        <v>2396.7800000000002</v>
      </c>
      <c r="K83" s="249">
        <f>ROUND(G83*(O83),2)</f>
        <v>0</v>
      </c>
      <c r="L83" s="249">
        <f>ROUND(G83*(H83),2)</f>
        <v>2396.7800000000002</v>
      </c>
      <c r="M83" s="249"/>
      <c r="N83" s="249">
        <v>3.77</v>
      </c>
      <c r="O83" s="249"/>
      <c r="P83" s="254"/>
      <c r="Q83" s="254"/>
      <c r="R83" s="254"/>
      <c r="S83" s="250">
        <f>ROUND(G83*(P83),3)</f>
        <v>0</v>
      </c>
      <c r="T83" s="250"/>
      <c r="U83" s="250"/>
      <c r="V83" s="271"/>
      <c r="W83" s="78"/>
      <c r="Z83">
        <v>0</v>
      </c>
    </row>
    <row r="84" spans="1:26" x14ac:dyDescent="0.25">
      <c r="A84" s="13"/>
      <c r="B84" s="295"/>
      <c r="C84" s="243">
        <v>1</v>
      </c>
      <c r="D84" s="244" t="s">
        <v>84</v>
      </c>
      <c r="E84" s="244"/>
      <c r="F84" s="199"/>
      <c r="G84" s="242"/>
      <c r="H84" s="199"/>
      <c r="I84" s="203">
        <f>ROUND((SUM(I78:I83))/1,2)</f>
        <v>4381.59</v>
      </c>
      <c r="J84" s="200"/>
      <c r="K84" s="200"/>
      <c r="L84" s="200">
        <f>ROUND((SUM(L78:L83))/1,2)</f>
        <v>4381.59</v>
      </c>
      <c r="M84" s="200">
        <f>ROUND((SUM(M78:M83))/1,2)</f>
        <v>0</v>
      </c>
      <c r="N84" s="200"/>
      <c r="O84" s="200"/>
      <c r="P84" s="200"/>
      <c r="Q84" s="13"/>
      <c r="R84" s="13"/>
      <c r="S84" s="13">
        <f>ROUND((SUM(S78:S83))/1,2)</f>
        <v>0</v>
      </c>
      <c r="T84" s="13"/>
      <c r="U84" s="13"/>
      <c r="V84" s="272">
        <f>ROUND((SUM(V78:V83))/1,2)</f>
        <v>0</v>
      </c>
      <c r="W84" s="300"/>
      <c r="X84" s="197"/>
      <c r="Y84" s="197"/>
      <c r="Z84" s="197"/>
    </row>
    <row r="85" spans="1:26" x14ac:dyDescent="0.25">
      <c r="A85" s="1"/>
      <c r="B85" s="288"/>
      <c r="C85" s="1"/>
      <c r="D85" s="1"/>
      <c r="E85" s="191"/>
      <c r="F85" s="191"/>
      <c r="G85" s="231"/>
      <c r="H85" s="191"/>
      <c r="I85" s="191"/>
      <c r="J85" s="192"/>
      <c r="K85" s="192"/>
      <c r="L85" s="192"/>
      <c r="M85" s="192"/>
      <c r="N85" s="192"/>
      <c r="O85" s="192"/>
      <c r="P85" s="192"/>
      <c r="Q85" s="1"/>
      <c r="R85" s="1"/>
      <c r="S85" s="1"/>
      <c r="T85" s="1"/>
      <c r="U85" s="1"/>
      <c r="V85" s="273"/>
      <c r="W85" s="78"/>
    </row>
    <row r="86" spans="1:26" x14ac:dyDescent="0.25">
      <c r="A86" s="13"/>
      <c r="B86" s="295"/>
      <c r="C86" s="243">
        <v>5</v>
      </c>
      <c r="D86" s="244" t="s">
        <v>97</v>
      </c>
      <c r="E86" s="244"/>
      <c r="F86" s="199"/>
      <c r="G86" s="242"/>
      <c r="H86" s="199"/>
      <c r="I86" s="199"/>
      <c r="J86" s="200"/>
      <c r="K86" s="200"/>
      <c r="L86" s="200"/>
      <c r="M86" s="200"/>
      <c r="N86" s="200"/>
      <c r="O86" s="200"/>
      <c r="P86" s="200"/>
      <c r="Q86" s="13"/>
      <c r="R86" s="13"/>
      <c r="S86" s="13"/>
      <c r="T86" s="13"/>
      <c r="U86" s="13"/>
      <c r="V86" s="270"/>
      <c r="W86" s="300"/>
      <c r="X86" s="197"/>
      <c r="Y86" s="197"/>
      <c r="Z86" s="197"/>
    </row>
    <row r="87" spans="1:26" ht="24.95" customHeight="1" x14ac:dyDescent="0.25">
      <c r="A87" s="251"/>
      <c r="B87" s="296"/>
      <c r="C87" s="252" t="s">
        <v>98</v>
      </c>
      <c r="D87" s="253" t="s">
        <v>99</v>
      </c>
      <c r="E87" s="253"/>
      <c r="F87" s="246" t="s">
        <v>96</v>
      </c>
      <c r="G87" s="247">
        <v>508.59</v>
      </c>
      <c r="H87" s="246">
        <v>4.76</v>
      </c>
      <c r="I87" s="246">
        <f>ROUND(G87*(H87),2)</f>
        <v>2420.89</v>
      </c>
      <c r="J87" s="248">
        <f>ROUND(G87*(N87),2)</f>
        <v>2420.89</v>
      </c>
      <c r="K87" s="249">
        <f>ROUND(G87*(O87),2)</f>
        <v>0</v>
      </c>
      <c r="L87" s="249">
        <f>ROUND(G87*(H87),2)</f>
        <v>2420.89</v>
      </c>
      <c r="M87" s="249"/>
      <c r="N87" s="249">
        <v>4.76</v>
      </c>
      <c r="O87" s="249"/>
      <c r="P87" s="254">
        <v>0.27994000000000002</v>
      </c>
      <c r="Q87" s="254"/>
      <c r="R87" s="254">
        <v>0.27994000000000002</v>
      </c>
      <c r="S87" s="250">
        <f>ROUND(G87*(P87),3)</f>
        <v>142.375</v>
      </c>
      <c r="T87" s="250"/>
      <c r="U87" s="250"/>
      <c r="V87" s="271"/>
      <c r="W87" s="78"/>
      <c r="Z87">
        <v>0</v>
      </c>
    </row>
    <row r="88" spans="1:26" ht="24.95" customHeight="1" x14ac:dyDescent="0.25">
      <c r="A88" s="251"/>
      <c r="B88" s="296"/>
      <c r="C88" s="252" t="s">
        <v>100</v>
      </c>
      <c r="D88" s="253" t="s">
        <v>101</v>
      </c>
      <c r="E88" s="253"/>
      <c r="F88" s="246" t="s">
        <v>96</v>
      </c>
      <c r="G88" s="247">
        <v>508.59</v>
      </c>
      <c r="H88" s="246">
        <v>14.13</v>
      </c>
      <c r="I88" s="246">
        <f>ROUND(G88*(H88),2)</f>
        <v>7186.38</v>
      </c>
      <c r="J88" s="248">
        <f>ROUND(G88*(N88),2)</f>
        <v>7186.38</v>
      </c>
      <c r="K88" s="249">
        <f>ROUND(G88*(O88),2)</f>
        <v>0</v>
      </c>
      <c r="L88" s="249">
        <f>ROUND(G88*(H88),2)</f>
        <v>7186.38</v>
      </c>
      <c r="M88" s="249"/>
      <c r="N88" s="249">
        <v>14.13</v>
      </c>
      <c r="O88" s="249"/>
      <c r="P88" s="254">
        <v>0.31439</v>
      </c>
      <c r="Q88" s="254"/>
      <c r="R88" s="254">
        <v>0.31439</v>
      </c>
      <c r="S88" s="250">
        <f>ROUND(G88*(P88),3)</f>
        <v>159.89599999999999</v>
      </c>
      <c r="T88" s="250"/>
      <c r="U88" s="250"/>
      <c r="V88" s="271"/>
      <c r="W88" s="78"/>
      <c r="Z88">
        <v>0</v>
      </c>
    </row>
    <row r="89" spans="1:26" ht="24.95" customHeight="1" x14ac:dyDescent="0.25">
      <c r="A89" s="251"/>
      <c r="B89" s="296"/>
      <c r="C89" s="252" t="s">
        <v>102</v>
      </c>
      <c r="D89" s="253" t="s">
        <v>103</v>
      </c>
      <c r="E89" s="253"/>
      <c r="F89" s="246" t="s">
        <v>96</v>
      </c>
      <c r="G89" s="247">
        <v>508.59</v>
      </c>
      <c r="H89" s="246">
        <v>18.22</v>
      </c>
      <c r="I89" s="246">
        <f>ROUND(G89*(H89),2)</f>
        <v>9266.51</v>
      </c>
      <c r="J89" s="248">
        <f>ROUND(G89*(N89),2)</f>
        <v>9266.51</v>
      </c>
      <c r="K89" s="249">
        <f>ROUND(G89*(O89),2)</f>
        <v>0</v>
      </c>
      <c r="L89" s="249">
        <f>ROUND(G89*(H89),2)</f>
        <v>9266.51</v>
      </c>
      <c r="M89" s="249"/>
      <c r="N89" s="249">
        <v>18.22</v>
      </c>
      <c r="O89" s="249"/>
      <c r="P89" s="254">
        <v>0.112</v>
      </c>
      <c r="Q89" s="254"/>
      <c r="R89" s="254">
        <v>0.112</v>
      </c>
      <c r="S89" s="250">
        <f>ROUND(G89*(P89),3)</f>
        <v>56.962000000000003</v>
      </c>
      <c r="T89" s="250"/>
      <c r="U89" s="250"/>
      <c r="V89" s="271"/>
      <c r="W89" s="78"/>
      <c r="Z89">
        <v>0</v>
      </c>
    </row>
    <row r="90" spans="1:26" ht="24.95" customHeight="1" x14ac:dyDescent="0.25">
      <c r="A90" s="251"/>
      <c r="B90" s="297"/>
      <c r="C90" s="261" t="s">
        <v>104</v>
      </c>
      <c r="D90" s="262" t="s">
        <v>105</v>
      </c>
      <c r="E90" s="262"/>
      <c r="F90" s="256" t="s">
        <v>106</v>
      </c>
      <c r="G90" s="257">
        <v>508.59</v>
      </c>
      <c r="H90" s="256">
        <v>9.59</v>
      </c>
      <c r="I90" s="256">
        <f>ROUND(G90*(H90),2)</f>
        <v>4877.38</v>
      </c>
      <c r="J90" s="258">
        <f>ROUND(G90*(N90),2)</f>
        <v>4877.38</v>
      </c>
      <c r="K90" s="259">
        <f>ROUND(G90*(O90),2)</f>
        <v>0</v>
      </c>
      <c r="L90" s="259"/>
      <c r="M90" s="259">
        <f>ROUND(G90*(H90),2)</f>
        <v>4877.38</v>
      </c>
      <c r="N90" s="259">
        <v>9.59</v>
      </c>
      <c r="O90" s="259"/>
      <c r="P90" s="263">
        <v>0.13300000000000001</v>
      </c>
      <c r="Q90" s="263"/>
      <c r="R90" s="263">
        <v>0.13300000000000001</v>
      </c>
      <c r="S90" s="260">
        <f>ROUND(G90*(P90),3)</f>
        <v>67.641999999999996</v>
      </c>
      <c r="T90" s="260"/>
      <c r="U90" s="260"/>
      <c r="V90" s="274"/>
      <c r="W90" s="78"/>
      <c r="Z90">
        <v>0</v>
      </c>
    </row>
    <row r="91" spans="1:26" x14ac:dyDescent="0.25">
      <c r="A91" s="13"/>
      <c r="B91" s="295"/>
      <c r="C91" s="243">
        <v>5</v>
      </c>
      <c r="D91" s="244" t="s">
        <v>97</v>
      </c>
      <c r="E91" s="244"/>
      <c r="F91" s="199"/>
      <c r="G91" s="242"/>
      <c r="H91" s="199"/>
      <c r="I91" s="203">
        <f>ROUND((SUM(I86:I90))/1,2)</f>
        <v>23751.16</v>
      </c>
      <c r="J91" s="200"/>
      <c r="K91" s="200"/>
      <c r="L91" s="200">
        <f>ROUND((SUM(L86:L90))/1,2)</f>
        <v>18873.78</v>
      </c>
      <c r="M91" s="200">
        <f>ROUND((SUM(M86:M90))/1,2)</f>
        <v>4877.38</v>
      </c>
      <c r="N91" s="200"/>
      <c r="O91" s="200"/>
      <c r="P91" s="200"/>
      <c r="Q91" s="13"/>
      <c r="R91" s="13"/>
      <c r="S91" s="13">
        <f>ROUND((SUM(S86:S90))/1,2)</f>
        <v>426.88</v>
      </c>
      <c r="T91" s="13"/>
      <c r="U91" s="13"/>
      <c r="V91" s="272">
        <f>ROUND((SUM(V86:V90))/1,2)</f>
        <v>0</v>
      </c>
      <c r="W91" s="300"/>
      <c r="X91" s="197"/>
      <c r="Y91" s="197"/>
      <c r="Z91" s="197"/>
    </row>
    <row r="92" spans="1:26" x14ac:dyDescent="0.25">
      <c r="A92" s="1"/>
      <c r="B92" s="288"/>
      <c r="C92" s="1"/>
      <c r="D92" s="1"/>
      <c r="E92" s="191"/>
      <c r="F92" s="191"/>
      <c r="G92" s="231"/>
      <c r="H92" s="191"/>
      <c r="I92" s="191"/>
      <c r="J92" s="192"/>
      <c r="K92" s="192"/>
      <c r="L92" s="192"/>
      <c r="M92" s="192"/>
      <c r="N92" s="192"/>
      <c r="O92" s="192"/>
      <c r="P92" s="192"/>
      <c r="Q92" s="1"/>
      <c r="R92" s="1"/>
      <c r="S92" s="1"/>
      <c r="T92" s="1"/>
      <c r="U92" s="1"/>
      <c r="V92" s="273"/>
      <c r="W92" s="78"/>
    </row>
    <row r="93" spans="1:26" x14ac:dyDescent="0.25">
      <c r="A93" s="13"/>
      <c r="B93" s="295"/>
      <c r="C93" s="243">
        <v>9</v>
      </c>
      <c r="D93" s="244" t="s">
        <v>107</v>
      </c>
      <c r="E93" s="244"/>
      <c r="F93" s="199"/>
      <c r="G93" s="242"/>
      <c r="H93" s="199"/>
      <c r="I93" s="199"/>
      <c r="J93" s="200"/>
      <c r="K93" s="200"/>
      <c r="L93" s="200"/>
      <c r="M93" s="200"/>
      <c r="N93" s="200"/>
      <c r="O93" s="200"/>
      <c r="P93" s="200"/>
      <c r="Q93" s="13"/>
      <c r="R93" s="13"/>
      <c r="S93" s="13"/>
      <c r="T93" s="13"/>
      <c r="U93" s="13"/>
      <c r="V93" s="270"/>
      <c r="W93" s="300"/>
      <c r="X93" s="197"/>
      <c r="Y93" s="197"/>
      <c r="Z93" s="197"/>
    </row>
    <row r="94" spans="1:26" ht="35.1" customHeight="1" x14ac:dyDescent="0.25">
      <c r="A94" s="251"/>
      <c r="B94" s="296"/>
      <c r="C94" s="252" t="s">
        <v>108</v>
      </c>
      <c r="D94" s="253" t="s">
        <v>109</v>
      </c>
      <c r="E94" s="253"/>
      <c r="F94" s="246" t="s">
        <v>110</v>
      </c>
      <c r="G94" s="247">
        <v>254.29</v>
      </c>
      <c r="H94" s="246">
        <v>7.51</v>
      </c>
      <c r="I94" s="246">
        <f>ROUND(G94*(H94),2)</f>
        <v>1909.72</v>
      </c>
      <c r="J94" s="248">
        <f>ROUND(G94*(N94),2)</f>
        <v>1909.72</v>
      </c>
      <c r="K94" s="249">
        <f>ROUND(G94*(O94),2)</f>
        <v>0</v>
      </c>
      <c r="L94" s="249">
        <f>ROUND(G94*(H94),2)</f>
        <v>1909.72</v>
      </c>
      <c r="M94" s="249"/>
      <c r="N94" s="249">
        <v>7.51</v>
      </c>
      <c r="O94" s="249"/>
      <c r="P94" s="254">
        <v>0.11608</v>
      </c>
      <c r="Q94" s="254"/>
      <c r="R94" s="254">
        <v>0.11608</v>
      </c>
      <c r="S94" s="250">
        <f>ROUND(G94*(P94),3)</f>
        <v>29.518000000000001</v>
      </c>
      <c r="T94" s="250"/>
      <c r="U94" s="250"/>
      <c r="V94" s="271"/>
      <c r="W94" s="78"/>
      <c r="Z94">
        <v>0</v>
      </c>
    </row>
    <row r="95" spans="1:26" ht="24.95" customHeight="1" x14ac:dyDescent="0.25">
      <c r="A95" s="251"/>
      <c r="B95" s="297"/>
      <c r="C95" s="261" t="s">
        <v>111</v>
      </c>
      <c r="D95" s="262" t="s">
        <v>112</v>
      </c>
      <c r="E95" s="262"/>
      <c r="F95" s="256" t="s">
        <v>113</v>
      </c>
      <c r="G95" s="257">
        <v>255</v>
      </c>
      <c r="H95" s="256">
        <v>2.65</v>
      </c>
      <c r="I95" s="256">
        <f>ROUND(G95*(H95),2)</f>
        <v>675.75</v>
      </c>
      <c r="J95" s="258">
        <f>ROUND(G95*(N95),2)</f>
        <v>675.75</v>
      </c>
      <c r="K95" s="259">
        <f>ROUND(G95*(O95),2)</f>
        <v>0</v>
      </c>
      <c r="L95" s="259"/>
      <c r="M95" s="259">
        <f>ROUND(G95*(H95),2)</f>
        <v>675.75</v>
      </c>
      <c r="N95" s="259">
        <v>2.65</v>
      </c>
      <c r="O95" s="259"/>
      <c r="P95" s="263">
        <v>2.35E-2</v>
      </c>
      <c r="Q95" s="263"/>
      <c r="R95" s="263">
        <v>2.35E-2</v>
      </c>
      <c r="S95" s="260">
        <f>ROUND(G95*(P95),3)</f>
        <v>5.9930000000000003</v>
      </c>
      <c r="T95" s="260"/>
      <c r="U95" s="260"/>
      <c r="V95" s="274"/>
      <c r="W95" s="78"/>
      <c r="Z95">
        <v>0</v>
      </c>
    </row>
    <row r="96" spans="1:26" x14ac:dyDescent="0.25">
      <c r="A96" s="13"/>
      <c r="B96" s="295"/>
      <c r="C96" s="243">
        <v>9</v>
      </c>
      <c r="D96" s="244" t="s">
        <v>107</v>
      </c>
      <c r="E96" s="244"/>
      <c r="F96" s="13"/>
      <c r="G96" s="242"/>
      <c r="H96" s="199"/>
      <c r="I96" s="203">
        <f>ROUND((SUM(I93:I95))/1,2)</f>
        <v>2585.4699999999998</v>
      </c>
      <c r="J96" s="13"/>
      <c r="K96" s="13"/>
      <c r="L96" s="13">
        <f>ROUND((SUM(L93:L95))/1,2)</f>
        <v>1909.72</v>
      </c>
      <c r="M96" s="13">
        <f>ROUND((SUM(M93:M95))/1,2)</f>
        <v>675.75</v>
      </c>
      <c r="N96" s="13"/>
      <c r="O96" s="13"/>
      <c r="P96" s="13"/>
      <c r="Q96" s="13"/>
      <c r="R96" s="13"/>
      <c r="S96" s="13">
        <f>ROUND((SUM(S93:S95))/1,2)</f>
        <v>35.51</v>
      </c>
      <c r="T96" s="13"/>
      <c r="U96" s="13"/>
      <c r="V96" s="272">
        <f>ROUND((SUM(V93:V95))/1,2)</f>
        <v>0</v>
      </c>
      <c r="W96" s="300"/>
      <c r="X96" s="197"/>
      <c r="Y96" s="197"/>
      <c r="Z96" s="197"/>
    </row>
    <row r="97" spans="1:26" x14ac:dyDescent="0.25">
      <c r="A97" s="1"/>
      <c r="B97" s="288"/>
      <c r="C97" s="1"/>
      <c r="D97" s="1"/>
      <c r="E97" s="1"/>
      <c r="F97" s="1"/>
      <c r="G97" s="231"/>
      <c r="H97" s="191"/>
      <c r="I97" s="19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73"/>
      <c r="W97" s="78"/>
    </row>
    <row r="98" spans="1:26" x14ac:dyDescent="0.25">
      <c r="A98" s="13"/>
      <c r="B98" s="295"/>
      <c r="C98" s="243">
        <v>99</v>
      </c>
      <c r="D98" s="244" t="s">
        <v>114</v>
      </c>
      <c r="E98" s="244"/>
      <c r="F98" s="13"/>
      <c r="G98" s="242"/>
      <c r="H98" s="199"/>
      <c r="I98" s="199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270"/>
      <c r="W98" s="300"/>
      <c r="X98" s="197"/>
      <c r="Y98" s="197"/>
      <c r="Z98" s="197"/>
    </row>
    <row r="99" spans="1:26" ht="24.95" customHeight="1" x14ac:dyDescent="0.25">
      <c r="A99" s="251"/>
      <c r="B99" s="296"/>
      <c r="C99" s="252" t="s">
        <v>115</v>
      </c>
      <c r="D99" s="253" t="s">
        <v>116</v>
      </c>
      <c r="E99" s="253"/>
      <c r="F99" s="245" t="s">
        <v>117</v>
      </c>
      <c r="G99" s="247">
        <v>515.40074949999996</v>
      </c>
      <c r="H99" s="246">
        <v>8.4</v>
      </c>
      <c r="I99" s="246">
        <f>ROUND(G99*(H99),2)</f>
        <v>4329.37</v>
      </c>
      <c r="J99" s="245">
        <f>ROUND(G99*(N99),2)</f>
        <v>4329.37</v>
      </c>
      <c r="K99" s="250">
        <f>ROUND(G99*(O99),2)</f>
        <v>0</v>
      </c>
      <c r="L99" s="250">
        <f>ROUND(G99*(H99),2)</f>
        <v>4329.37</v>
      </c>
      <c r="M99" s="250"/>
      <c r="N99" s="250">
        <v>8.4</v>
      </c>
      <c r="O99" s="250"/>
      <c r="P99" s="254"/>
      <c r="Q99" s="254"/>
      <c r="R99" s="254"/>
      <c r="S99" s="250">
        <f>ROUND(G99*(P99),3)</f>
        <v>0</v>
      </c>
      <c r="T99" s="250"/>
      <c r="U99" s="250"/>
      <c r="V99" s="271"/>
      <c r="W99" s="78"/>
      <c r="Z99">
        <v>0</v>
      </c>
    </row>
    <row r="100" spans="1:26" x14ac:dyDescent="0.25">
      <c r="A100" s="13"/>
      <c r="B100" s="295"/>
      <c r="C100" s="243">
        <v>99</v>
      </c>
      <c r="D100" s="244" t="s">
        <v>114</v>
      </c>
      <c r="E100" s="244"/>
      <c r="F100" s="13"/>
      <c r="G100" s="242"/>
      <c r="H100" s="199"/>
      <c r="I100" s="203">
        <f>ROUND((SUM(I98:I99))/1,2)</f>
        <v>4329.37</v>
      </c>
      <c r="J100" s="13"/>
      <c r="K100" s="13"/>
      <c r="L100" s="13">
        <f>ROUND((SUM(L98:L99))/1,2)</f>
        <v>4329.37</v>
      </c>
      <c r="M100" s="13">
        <f>ROUND((SUM(M98:M99))/1,2)</f>
        <v>0</v>
      </c>
      <c r="N100" s="13"/>
      <c r="O100" s="13"/>
      <c r="P100" s="264"/>
      <c r="Q100" s="1"/>
      <c r="R100" s="1"/>
      <c r="S100" s="264">
        <f>ROUND((SUM(S98:S99))/1,2)</f>
        <v>0</v>
      </c>
      <c r="T100" s="2"/>
      <c r="U100" s="2"/>
      <c r="V100" s="272">
        <f>ROUND((SUM(V98:V99))/1,2)</f>
        <v>0</v>
      </c>
      <c r="W100" s="78"/>
    </row>
    <row r="101" spans="1:26" x14ac:dyDescent="0.25">
      <c r="A101" s="1"/>
      <c r="B101" s="288"/>
      <c r="C101" s="1"/>
      <c r="D101" s="1"/>
      <c r="E101" s="1"/>
      <c r="F101" s="1"/>
      <c r="G101" s="231"/>
      <c r="H101" s="191"/>
      <c r="I101" s="19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73"/>
      <c r="W101" s="78"/>
    </row>
    <row r="102" spans="1:26" x14ac:dyDescent="0.25">
      <c r="A102" s="13"/>
      <c r="B102" s="295"/>
      <c r="C102" s="13"/>
      <c r="D102" s="202" t="s">
        <v>63</v>
      </c>
      <c r="E102" s="202"/>
      <c r="F102" s="13"/>
      <c r="G102" s="242"/>
      <c r="H102" s="199"/>
      <c r="I102" s="203">
        <f>ROUND((SUM(I77:I101))/2,2)</f>
        <v>35047.589999999997</v>
      </c>
      <c r="J102" s="13"/>
      <c r="K102" s="13"/>
      <c r="L102" s="13">
        <f>ROUND((SUM(L77:L101))/2,2)</f>
        <v>29494.46</v>
      </c>
      <c r="M102" s="13">
        <f>ROUND((SUM(M77:M101))/2,2)</f>
        <v>5553.13</v>
      </c>
      <c r="N102" s="13"/>
      <c r="O102" s="13"/>
      <c r="P102" s="264"/>
      <c r="Q102" s="1"/>
      <c r="R102" s="1"/>
      <c r="S102" s="264">
        <f>ROUND((SUM(S77:S101))/2,2)</f>
        <v>462.39</v>
      </c>
      <c r="T102" s="1"/>
      <c r="U102" s="1"/>
      <c r="V102" s="272">
        <f>ROUND((SUM(V77:V101))/2,2)</f>
        <v>0</v>
      </c>
      <c r="W102" s="78"/>
    </row>
    <row r="103" spans="1:26" x14ac:dyDescent="0.25">
      <c r="A103" s="1"/>
      <c r="B103" s="298"/>
      <c r="C103" s="265"/>
      <c r="D103" s="266" t="s">
        <v>68</v>
      </c>
      <c r="E103" s="266"/>
      <c r="F103" s="265"/>
      <c r="G103" s="267"/>
      <c r="H103" s="268"/>
      <c r="I103" s="268">
        <f>ROUND((SUM(I77:I102))/3,2)</f>
        <v>35047.589999999997</v>
      </c>
      <c r="J103" s="265"/>
      <c r="K103" s="265">
        <f>ROUND((SUM(K77:K102))/3,2)</f>
        <v>0</v>
      </c>
      <c r="L103" s="265">
        <f>ROUND((SUM(L77:L102))/3,2)</f>
        <v>29494.46</v>
      </c>
      <c r="M103" s="265">
        <f>ROUND((SUM(M77:M102))/3,2)</f>
        <v>5553.13</v>
      </c>
      <c r="N103" s="265"/>
      <c r="O103" s="265"/>
      <c r="P103" s="267"/>
      <c r="Q103" s="265"/>
      <c r="R103" s="265"/>
      <c r="S103" s="267">
        <f>ROUND((SUM(S77:S102))/3,2)</f>
        <v>462.39</v>
      </c>
      <c r="T103" s="265"/>
      <c r="U103" s="265"/>
      <c r="V103" s="275">
        <f>ROUND((SUM(V77:V102))/3,2)</f>
        <v>0</v>
      </c>
      <c r="W103" s="78"/>
      <c r="Y103">
        <f>(SUM(Y77:Y102))</f>
        <v>0</v>
      </c>
      <c r="Z103">
        <f>(SUM(Z77:Z102))</f>
        <v>0</v>
      </c>
    </row>
  </sheetData>
  <sheetProtection algorithmName="SHA-512" hashValue="SwBvmUw/ayUrB9vID7h9mVia+uul9BtVhZUvFuwTyrsU9rkSnOQK15fbMb3YOc8XqotWx9qLg4na/laQJK9W4w==" saltValue="45QfqgaXdc+2a+JioMtmYA==" spinCount="100000" sheet="1" formatCells="0" formatColumns="0" formatRows="0" insertColumns="0" insertRows="0" insertHyperlinks="0" deleteColumns="0" deleteRows="0" sort="0" autoFilter="0" pivotTables="0"/>
  <mergeCells count="70">
    <mergeCell ref="D98:E98"/>
    <mergeCell ref="D99:E99"/>
    <mergeCell ref="D100:E100"/>
    <mergeCell ref="D102:E102"/>
    <mergeCell ref="D103:E103"/>
    <mergeCell ref="D90:E90"/>
    <mergeCell ref="D91:E91"/>
    <mergeCell ref="D93:E93"/>
    <mergeCell ref="D94:E94"/>
    <mergeCell ref="D95:E95"/>
    <mergeCell ref="D96:E96"/>
    <mergeCell ref="D83:E83"/>
    <mergeCell ref="D84:E84"/>
    <mergeCell ref="D86:E86"/>
    <mergeCell ref="D87:E87"/>
    <mergeCell ref="D88:E88"/>
    <mergeCell ref="D89:E89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2EB3BF66-2358-40F0-A66A-36E2B344741B}"/>
    <hyperlink ref="E1:F1" location="A54:A54" tooltip="Klikni na prechod ku rekapitulácii..." display="Rekapitulácia rozpočtu" xr:uid="{863B0BC8-09E6-4AFC-A7AE-3CBE35168468}"/>
    <hyperlink ref="H1:I1" location="B76:B76" tooltip="Klikni na prechod ku Rozpočet..." display="Rozpočet" xr:uid="{F9DEACAC-A0FC-4118-8C48-8605139BA63F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Spevnené plochy - chodníky na cintoríne v obci Pušovce / SO 01 - Vetva 1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794A8-29BC-45AB-889A-113C490B7189}">
  <dimension ref="A1:AA104"/>
  <sheetViews>
    <sheetView workbookViewId="0">
      <pane ySplit="1" topLeftCell="A45" activePane="bottomLeft" state="frozen"/>
      <selection pane="bottomLeft" activeCell="A76" sqref="A76:XFD76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5"/>
      <c r="B1" s="45" t="s">
        <v>15</v>
      </c>
      <c r="C1" s="18"/>
      <c r="D1" s="15"/>
      <c r="E1" s="19" t="s">
        <v>0</v>
      </c>
      <c r="F1" s="20"/>
      <c r="G1" s="16"/>
      <c r="H1" s="17" t="s">
        <v>69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5.1" customHeight="1" x14ac:dyDescent="0.25">
      <c r="A2" s="22"/>
      <c r="B2" s="54" t="s">
        <v>15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 x14ac:dyDescent="0.25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 x14ac:dyDescent="0.25">
      <c r="A4" s="22"/>
      <c r="B4" s="59" t="s">
        <v>118</v>
      </c>
      <c r="C4" s="39"/>
      <c r="D4" s="32"/>
      <c r="E4" s="32"/>
      <c r="F4" s="60" t="s">
        <v>17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 x14ac:dyDescent="0.25">
      <c r="A5" s="22"/>
      <c r="B5" s="48"/>
      <c r="C5" s="39"/>
      <c r="D5" s="32"/>
      <c r="E5" s="32"/>
      <c r="F5" s="60" t="s">
        <v>18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 x14ac:dyDescent="0.25">
      <c r="A6" s="22"/>
      <c r="B6" s="61" t="s">
        <v>19</v>
      </c>
      <c r="C6" s="39"/>
      <c r="D6" s="60" t="s">
        <v>20</v>
      </c>
      <c r="E6" s="32"/>
      <c r="F6" s="60" t="s">
        <v>21</v>
      </c>
      <c r="G6" s="60" t="s">
        <v>22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20.100000000000001" customHeight="1" x14ac:dyDescent="0.25">
      <c r="A7" s="22"/>
      <c r="B7" s="69" t="s">
        <v>23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 x14ac:dyDescent="0.25">
      <c r="A8" s="22"/>
      <c r="B8" s="71" t="s">
        <v>26</v>
      </c>
      <c r="C8" s="62"/>
      <c r="D8" s="35"/>
      <c r="E8" s="35"/>
      <c r="F8" s="72" t="s">
        <v>27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20.100000000000001" customHeight="1" x14ac:dyDescent="0.25">
      <c r="A9" s="22"/>
      <c r="B9" s="70" t="s">
        <v>24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 x14ac:dyDescent="0.25">
      <c r="A10" s="22"/>
      <c r="B10" s="61" t="s">
        <v>30</v>
      </c>
      <c r="C10" s="39"/>
      <c r="D10" s="32"/>
      <c r="E10" s="32"/>
      <c r="F10" s="60" t="s">
        <v>31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20.100000000000001" customHeight="1" x14ac:dyDescent="0.25">
      <c r="A11" s="22"/>
      <c r="B11" s="70" t="s">
        <v>25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 x14ac:dyDescent="0.25">
      <c r="A12" s="22"/>
      <c r="B12" s="61" t="s">
        <v>28</v>
      </c>
      <c r="C12" s="39"/>
      <c r="D12" s="32"/>
      <c r="E12" s="32"/>
      <c r="F12" s="60" t="s">
        <v>29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 x14ac:dyDescent="0.25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 x14ac:dyDescent="0.25">
      <c r="A14" s="22"/>
      <c r="B14" s="79" t="s">
        <v>6</v>
      </c>
      <c r="C14" s="87" t="s">
        <v>52</v>
      </c>
      <c r="D14" s="86" t="s">
        <v>53</v>
      </c>
      <c r="E14" s="91" t="s">
        <v>54</v>
      </c>
      <c r="F14" s="99" t="s">
        <v>38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 x14ac:dyDescent="0.25">
      <c r="A15" s="22"/>
      <c r="B15" s="80" t="s">
        <v>32</v>
      </c>
      <c r="C15" s="88">
        <f>'SO 6122'!E60</f>
        <v>13431.46</v>
      </c>
      <c r="D15" s="83">
        <f>'SO 6122'!F60</f>
        <v>2347.7399999999998</v>
      </c>
      <c r="E15" s="92">
        <f>'SO 6122'!G60</f>
        <v>15779.2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 x14ac:dyDescent="0.25">
      <c r="A16" s="22"/>
      <c r="B16" s="79" t="s">
        <v>33</v>
      </c>
      <c r="C16" s="118"/>
      <c r="D16" s="119"/>
      <c r="E16" s="120"/>
      <c r="F16" s="142" t="s">
        <v>39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(SUM(Z77:Z103))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 x14ac:dyDescent="0.25">
      <c r="A17" s="22"/>
      <c r="B17" s="80" t="s">
        <v>34</v>
      </c>
      <c r="C17" s="88"/>
      <c r="D17" s="83"/>
      <c r="E17" s="92"/>
      <c r="F17" s="143" t="s">
        <v>40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f>(SUM(Y77:Y103))</f>
        <v>0</v>
      </c>
      <c r="Q17" s="104"/>
      <c r="R17" s="33"/>
      <c r="S17" s="33"/>
      <c r="T17" s="33"/>
      <c r="U17" s="33"/>
      <c r="V17" s="164"/>
      <c r="W17" s="78"/>
    </row>
    <row r="18" spans="1:26" ht="18" customHeight="1" x14ac:dyDescent="0.25">
      <c r="A18" s="22"/>
      <c r="B18" s="81" t="s">
        <v>35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 x14ac:dyDescent="0.25">
      <c r="A19" s="22"/>
      <c r="B19" s="81" t="s">
        <v>36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 x14ac:dyDescent="0.25">
      <c r="A20" s="22"/>
      <c r="B20" s="74" t="s">
        <v>37</v>
      </c>
      <c r="C20" s="82"/>
      <c r="D20" s="121"/>
      <c r="E20" s="122">
        <f>SUM(E15:E19)</f>
        <v>15779.2</v>
      </c>
      <c r="F20" s="145" t="s">
        <v>37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 x14ac:dyDescent="0.25">
      <c r="A21" s="22"/>
      <c r="B21" s="71" t="s">
        <v>46</v>
      </c>
      <c r="C21" s="73"/>
      <c r="D21" s="117"/>
      <c r="E21" s="94">
        <f>((E15*U22*0)+(E16*V22*0)+(E17*W22*0))/100</f>
        <v>0</v>
      </c>
      <c r="F21" s="146" t="s">
        <v>49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 x14ac:dyDescent="0.25">
      <c r="A22" s="22"/>
      <c r="B22" s="61" t="s">
        <v>47</v>
      </c>
      <c r="C22" s="41"/>
      <c r="D22" s="96"/>
      <c r="E22" s="95">
        <f>((E15*U23*0)+(E16*V23*0)+(E17*W23*0))/100</f>
        <v>0</v>
      </c>
      <c r="F22" s="146" t="s">
        <v>50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 x14ac:dyDescent="0.25">
      <c r="A23" s="22"/>
      <c r="B23" s="61" t="s">
        <v>48</v>
      </c>
      <c r="C23" s="41"/>
      <c r="D23" s="96"/>
      <c r="E23" s="95">
        <f>((E15*U24*0)+(E16*V24*0)+(E17*W24*0))/100</f>
        <v>0</v>
      </c>
      <c r="F23" s="146" t="s">
        <v>51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 x14ac:dyDescent="0.25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 x14ac:dyDescent="0.25">
      <c r="A25" s="22"/>
      <c r="B25" s="61"/>
      <c r="C25" s="41"/>
      <c r="D25" s="96"/>
      <c r="E25" s="96"/>
      <c r="F25" s="127" t="s">
        <v>37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 x14ac:dyDescent="0.25">
      <c r="A26" s="22"/>
      <c r="B26" s="159" t="s">
        <v>57</v>
      </c>
      <c r="C26" s="124"/>
      <c r="D26" s="126"/>
      <c r="E26" s="155"/>
      <c r="F26" s="145" t="s">
        <v>41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 x14ac:dyDescent="0.25">
      <c r="A27" s="22"/>
      <c r="B27" s="49"/>
      <c r="C27" s="43"/>
      <c r="D27" s="97"/>
      <c r="E27" s="156"/>
      <c r="F27" s="151" t="s">
        <v>42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15779.2</v>
      </c>
      <c r="Q27" s="106"/>
      <c r="R27" s="36"/>
      <c r="S27" s="36"/>
      <c r="T27" s="36"/>
      <c r="U27" s="36"/>
      <c r="V27" s="167"/>
      <c r="W27" s="78"/>
    </row>
    <row r="28" spans="1:26" ht="18" customHeight="1" x14ac:dyDescent="0.25">
      <c r="A28" s="22"/>
      <c r="B28" s="50"/>
      <c r="C28" s="44"/>
      <c r="D28" s="22"/>
      <c r="E28" s="157"/>
      <c r="F28" s="152" t="s">
        <v>43</v>
      </c>
      <c r="G28" s="132"/>
      <c r="H28" s="301">
        <f>P27-SUM('SO 6122'!K77:'SO 6122'!K103)</f>
        <v>15779.2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3155.84</v>
      </c>
      <c r="Q28" s="107"/>
      <c r="R28" s="29"/>
      <c r="S28" s="29"/>
      <c r="T28" s="29"/>
      <c r="U28" s="29"/>
      <c r="V28" s="168"/>
      <c r="W28" s="78"/>
    </row>
    <row r="29" spans="1:26" ht="18" customHeight="1" x14ac:dyDescent="0.25">
      <c r="A29" s="22"/>
      <c r="B29" s="50"/>
      <c r="C29" s="44"/>
      <c r="D29" s="22"/>
      <c r="E29" s="157"/>
      <c r="F29" s="153" t="s">
        <v>44</v>
      </c>
      <c r="G29" s="133"/>
      <c r="H29" s="40">
        <f>SUM('SO 6122'!K77:'SO 6122'!K103)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 x14ac:dyDescent="0.25">
      <c r="A30" s="22"/>
      <c r="B30" s="50"/>
      <c r="C30" s="44"/>
      <c r="D30" s="22"/>
      <c r="E30" s="157"/>
      <c r="F30" s="154" t="s">
        <v>45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18935.04</v>
      </c>
      <c r="Q30" s="104"/>
      <c r="R30" s="33"/>
      <c r="S30" s="33"/>
      <c r="T30" s="33"/>
      <c r="U30" s="33"/>
      <c r="V30" s="164"/>
      <c r="W30" s="78"/>
    </row>
    <row r="31" spans="1:26" ht="18" customHeight="1" x14ac:dyDescent="0.25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 x14ac:dyDescent="0.25">
      <c r="A32" s="22"/>
      <c r="B32" s="159" t="s">
        <v>55</v>
      </c>
      <c r="C32" s="137"/>
      <c r="D32" s="26"/>
      <c r="E32" s="160" t="s">
        <v>56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 x14ac:dyDescent="0.25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 x14ac:dyDescent="0.25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 x14ac:dyDescent="0.25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 x14ac:dyDescent="0.25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 x14ac:dyDescent="0.25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 x14ac:dyDescent="0.25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 x14ac:dyDescent="0.25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299"/>
    </row>
    <row r="40" spans="1:23" ht="18" customHeight="1" x14ac:dyDescent="0.25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299"/>
    </row>
    <row r="41" spans="1:23" x14ac:dyDescent="0.25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299"/>
    </row>
    <row r="42" spans="1:23" x14ac:dyDescent="0.25">
      <c r="A42" s="183"/>
      <c r="B42" s="27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299"/>
    </row>
    <row r="43" spans="1:23" x14ac:dyDescent="0.25">
      <c r="A43" s="183"/>
      <c r="B43" s="278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5.1" customHeight="1" x14ac:dyDescent="0.25">
      <c r="A44" s="183"/>
      <c r="B44" s="279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 x14ac:dyDescent="0.25">
      <c r="A45" s="183"/>
      <c r="B45" s="280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20.100000000000001" customHeight="1" x14ac:dyDescent="0.25">
      <c r="A46" s="276"/>
      <c r="B46" s="281" t="s">
        <v>23</v>
      </c>
      <c r="C46" s="185"/>
      <c r="D46" s="185"/>
      <c r="E46" s="186"/>
      <c r="F46" s="187" t="s">
        <v>20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20.100000000000001" customHeight="1" x14ac:dyDescent="0.25">
      <c r="A47" s="276"/>
      <c r="B47" s="281" t="s">
        <v>24</v>
      </c>
      <c r="C47" s="185"/>
      <c r="D47" s="185"/>
      <c r="E47" s="186"/>
      <c r="F47" s="187" t="s">
        <v>18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20.100000000000001" customHeight="1" x14ac:dyDescent="0.25">
      <c r="A48" s="276"/>
      <c r="B48" s="281" t="s">
        <v>25</v>
      </c>
      <c r="C48" s="185"/>
      <c r="D48" s="185"/>
      <c r="E48" s="186"/>
      <c r="F48" s="187" t="s">
        <v>61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 x14ac:dyDescent="0.25">
      <c r="A49" s="276"/>
      <c r="B49" s="282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 x14ac:dyDescent="0.25">
      <c r="A50" s="22"/>
      <c r="B50" s="283" t="s">
        <v>118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 x14ac:dyDescent="0.25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 x14ac:dyDescent="0.25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 x14ac:dyDescent="0.25">
      <c r="A53" s="22"/>
      <c r="B53" s="283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 x14ac:dyDescent="0.25">
      <c r="A54" s="2"/>
      <c r="B54" s="284" t="s">
        <v>58</v>
      </c>
      <c r="C54" s="181"/>
      <c r="D54" s="180"/>
      <c r="E54" s="180" t="s">
        <v>52</v>
      </c>
      <c r="F54" s="180" t="s">
        <v>53</v>
      </c>
      <c r="G54" s="180" t="s">
        <v>37</v>
      </c>
      <c r="H54" s="180" t="s">
        <v>59</v>
      </c>
      <c r="I54" s="180" t="s">
        <v>60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 x14ac:dyDescent="0.25">
      <c r="A55" s="13"/>
      <c r="B55" s="285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0"/>
      <c r="X55" s="197"/>
      <c r="Y55" s="197"/>
      <c r="Z55" s="197"/>
    </row>
    <row r="56" spans="1:26" x14ac:dyDescent="0.25">
      <c r="A56" s="13"/>
      <c r="B56" s="286" t="s">
        <v>64</v>
      </c>
      <c r="C56" s="201"/>
      <c r="D56" s="201"/>
      <c r="E56" s="199">
        <f>'SO 6122'!L84</f>
        <v>1856.71</v>
      </c>
      <c r="F56" s="199">
        <f>'SO 6122'!M84</f>
        <v>0</v>
      </c>
      <c r="G56" s="199">
        <f>'SO 6122'!I84</f>
        <v>1856.71</v>
      </c>
      <c r="H56" s="200">
        <f>'SO 6122'!S84</f>
        <v>0</v>
      </c>
      <c r="I56" s="200">
        <f>'SO 6122'!V84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0"/>
      <c r="X56" s="197"/>
      <c r="Y56" s="197"/>
      <c r="Z56" s="197"/>
    </row>
    <row r="57" spans="1:26" x14ac:dyDescent="0.25">
      <c r="A57" s="13"/>
      <c r="B57" s="286" t="s">
        <v>65</v>
      </c>
      <c r="C57" s="201"/>
      <c r="D57" s="201"/>
      <c r="E57" s="199">
        <f>'SO 6122'!L92</f>
        <v>8628.41</v>
      </c>
      <c r="F57" s="199">
        <f>'SO 6122'!M92</f>
        <v>2066.84</v>
      </c>
      <c r="G57" s="199">
        <f>'SO 6122'!I92</f>
        <v>10695.25</v>
      </c>
      <c r="H57" s="200">
        <f>'SO 6122'!S92</f>
        <v>218.97</v>
      </c>
      <c r="I57" s="200">
        <f>'SO 6122'!V92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0"/>
      <c r="X57" s="197"/>
      <c r="Y57" s="197"/>
      <c r="Z57" s="197"/>
    </row>
    <row r="58" spans="1:26" x14ac:dyDescent="0.25">
      <c r="A58" s="13"/>
      <c r="B58" s="286" t="s">
        <v>66</v>
      </c>
      <c r="C58" s="201"/>
      <c r="D58" s="201"/>
      <c r="E58" s="199">
        <f>'SO 6122'!L97</f>
        <v>794.26</v>
      </c>
      <c r="F58" s="199">
        <f>'SO 6122'!M97</f>
        <v>280.89999999999998</v>
      </c>
      <c r="G58" s="199">
        <f>'SO 6122'!I97</f>
        <v>1075.1600000000001</v>
      </c>
      <c r="H58" s="200">
        <f>'SO 6122'!S97</f>
        <v>14.77</v>
      </c>
      <c r="I58" s="200">
        <f>'SO 6122'!V97</f>
        <v>0</v>
      </c>
      <c r="J58" s="200"/>
      <c r="K58" s="200"/>
      <c r="L58" s="200"/>
      <c r="M58" s="200"/>
      <c r="N58" s="200"/>
      <c r="O58" s="200"/>
      <c r="P58" s="200"/>
      <c r="Q58" s="197"/>
      <c r="R58" s="197"/>
      <c r="S58" s="197"/>
      <c r="T58" s="197"/>
      <c r="U58" s="197"/>
      <c r="V58" s="215"/>
      <c r="W58" s="300"/>
      <c r="X58" s="197"/>
      <c r="Y58" s="197"/>
      <c r="Z58" s="197"/>
    </row>
    <row r="59" spans="1:26" x14ac:dyDescent="0.25">
      <c r="A59" s="13"/>
      <c r="B59" s="286" t="s">
        <v>67</v>
      </c>
      <c r="C59" s="201"/>
      <c r="D59" s="201"/>
      <c r="E59" s="199">
        <f>'SO 6122'!L101</f>
        <v>2152.08</v>
      </c>
      <c r="F59" s="199">
        <f>'SO 6122'!M101</f>
        <v>0</v>
      </c>
      <c r="G59" s="199">
        <f>'SO 6122'!I101</f>
        <v>2152.08</v>
      </c>
      <c r="H59" s="200">
        <f>'SO 6122'!S101</f>
        <v>0</v>
      </c>
      <c r="I59" s="200">
        <f>'SO 6122'!V101</f>
        <v>0</v>
      </c>
      <c r="J59" s="200"/>
      <c r="K59" s="200"/>
      <c r="L59" s="200"/>
      <c r="M59" s="200"/>
      <c r="N59" s="200"/>
      <c r="O59" s="200"/>
      <c r="P59" s="200"/>
      <c r="Q59" s="197"/>
      <c r="R59" s="197"/>
      <c r="S59" s="197"/>
      <c r="T59" s="197"/>
      <c r="U59" s="197"/>
      <c r="V59" s="215"/>
      <c r="W59" s="300"/>
      <c r="X59" s="197"/>
      <c r="Y59" s="197"/>
      <c r="Z59" s="197"/>
    </row>
    <row r="60" spans="1:26" x14ac:dyDescent="0.25">
      <c r="A60" s="13"/>
      <c r="B60" s="287" t="s">
        <v>63</v>
      </c>
      <c r="C60" s="202"/>
      <c r="D60" s="202"/>
      <c r="E60" s="203">
        <f>'SO 6122'!L103</f>
        <v>13431.46</v>
      </c>
      <c r="F60" s="203">
        <f>'SO 6122'!M103</f>
        <v>2347.7399999999998</v>
      </c>
      <c r="G60" s="203">
        <f>'SO 6122'!I103</f>
        <v>15779.2</v>
      </c>
      <c r="H60" s="204">
        <f>'SO 6122'!S103</f>
        <v>233.74</v>
      </c>
      <c r="I60" s="204">
        <f>'SO 6122'!V103</f>
        <v>0</v>
      </c>
      <c r="J60" s="204"/>
      <c r="K60" s="204"/>
      <c r="L60" s="204"/>
      <c r="M60" s="204"/>
      <c r="N60" s="204"/>
      <c r="O60" s="204"/>
      <c r="P60" s="204"/>
      <c r="Q60" s="197"/>
      <c r="R60" s="197"/>
      <c r="S60" s="197"/>
      <c r="T60" s="197"/>
      <c r="U60" s="197"/>
      <c r="V60" s="215"/>
      <c r="W60" s="300"/>
      <c r="X60" s="197"/>
      <c r="Y60" s="197"/>
      <c r="Z60" s="197"/>
    </row>
    <row r="61" spans="1:26" x14ac:dyDescent="0.25">
      <c r="A61" s="1"/>
      <c r="B61" s="288"/>
      <c r="C61" s="1"/>
      <c r="D61" s="1"/>
      <c r="E61" s="191"/>
      <c r="F61" s="191"/>
      <c r="G61" s="191"/>
      <c r="H61" s="192"/>
      <c r="I61" s="192"/>
      <c r="J61" s="192"/>
      <c r="K61" s="192"/>
      <c r="L61" s="192"/>
      <c r="M61" s="192"/>
      <c r="N61" s="192"/>
      <c r="O61" s="192"/>
      <c r="P61" s="192"/>
      <c r="V61" s="216"/>
      <c r="W61" s="78"/>
    </row>
    <row r="62" spans="1:26" x14ac:dyDescent="0.25">
      <c r="A62" s="205"/>
      <c r="B62" s="289" t="s">
        <v>68</v>
      </c>
      <c r="C62" s="207"/>
      <c r="D62" s="207"/>
      <c r="E62" s="208">
        <f>'SO 6122'!L104</f>
        <v>13431.46</v>
      </c>
      <c r="F62" s="208">
        <f>'SO 6122'!M104</f>
        <v>2347.7399999999998</v>
      </c>
      <c r="G62" s="208">
        <f>'SO 6122'!I104</f>
        <v>15779.2</v>
      </c>
      <c r="H62" s="209">
        <f>'SO 6122'!S104</f>
        <v>233.74</v>
      </c>
      <c r="I62" s="209">
        <f>'SO 6122'!V104</f>
        <v>0</v>
      </c>
      <c r="J62" s="210"/>
      <c r="K62" s="210"/>
      <c r="L62" s="210"/>
      <c r="M62" s="210"/>
      <c r="N62" s="210"/>
      <c r="O62" s="210"/>
      <c r="P62" s="210"/>
      <c r="Q62" s="211"/>
      <c r="R62" s="211"/>
      <c r="S62" s="211"/>
      <c r="T62" s="211"/>
      <c r="U62" s="211"/>
      <c r="V62" s="217"/>
      <c r="W62" s="300"/>
      <c r="X62" s="206"/>
      <c r="Y62" s="206"/>
      <c r="Z62" s="206"/>
    </row>
    <row r="63" spans="1:26" x14ac:dyDescent="0.25">
      <c r="A63" s="22"/>
      <c r="B63" s="50"/>
      <c r="C63" s="3"/>
      <c r="D63" s="3"/>
      <c r="E63" s="21"/>
      <c r="F63" s="21"/>
      <c r="G63" s="21"/>
      <c r="H63" s="218"/>
      <c r="I63" s="218"/>
      <c r="J63" s="218"/>
      <c r="K63" s="218"/>
      <c r="L63" s="218"/>
      <c r="M63" s="218"/>
      <c r="N63" s="218"/>
      <c r="O63" s="218"/>
      <c r="P63" s="218"/>
      <c r="Q63" s="14"/>
      <c r="R63" s="14"/>
      <c r="S63" s="14"/>
      <c r="T63" s="14"/>
      <c r="U63" s="14"/>
      <c r="V63" s="14"/>
      <c r="W63" s="78"/>
    </row>
    <row r="64" spans="1:26" x14ac:dyDescent="0.25">
      <c r="A64" s="22"/>
      <c r="B64" s="50"/>
      <c r="C64" s="3"/>
      <c r="D64" s="3"/>
      <c r="E64" s="21"/>
      <c r="F64" s="21"/>
      <c r="G64" s="21"/>
      <c r="H64" s="218"/>
      <c r="I64" s="218"/>
      <c r="J64" s="218"/>
      <c r="K64" s="218"/>
      <c r="L64" s="218"/>
      <c r="M64" s="218"/>
      <c r="N64" s="218"/>
      <c r="O64" s="218"/>
      <c r="P64" s="218"/>
      <c r="Q64" s="14"/>
      <c r="R64" s="14"/>
      <c r="S64" s="14"/>
      <c r="T64" s="14"/>
      <c r="U64" s="14"/>
      <c r="V64" s="14"/>
      <c r="W64" s="78"/>
    </row>
    <row r="65" spans="1:26" x14ac:dyDescent="0.25">
      <c r="A65" s="22"/>
      <c r="B65" s="46"/>
      <c r="C65" s="11"/>
      <c r="D65" s="11"/>
      <c r="E65" s="34"/>
      <c r="F65" s="34"/>
      <c r="G65" s="34"/>
      <c r="H65" s="219"/>
      <c r="I65" s="219"/>
      <c r="J65" s="219"/>
      <c r="K65" s="219"/>
      <c r="L65" s="219"/>
      <c r="M65" s="219"/>
      <c r="N65" s="219"/>
      <c r="O65" s="219"/>
      <c r="P65" s="219"/>
      <c r="Q65" s="23"/>
      <c r="R65" s="23"/>
      <c r="S65" s="23"/>
      <c r="T65" s="23"/>
      <c r="U65" s="23"/>
      <c r="V65" s="23"/>
      <c r="W65" s="78"/>
    </row>
    <row r="66" spans="1:26" ht="35.1" customHeight="1" x14ac:dyDescent="0.25">
      <c r="A66" s="1"/>
      <c r="B66" s="290" t="s">
        <v>69</v>
      </c>
      <c r="C66" s="220"/>
      <c r="D66" s="220"/>
      <c r="E66" s="220"/>
      <c r="F66" s="220"/>
      <c r="G66" s="220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78"/>
    </row>
    <row r="67" spans="1:26" x14ac:dyDescent="0.25">
      <c r="A67" s="22"/>
      <c r="B67" s="123"/>
      <c r="C67" s="26"/>
      <c r="D67" s="26"/>
      <c r="E67" s="125"/>
      <c r="F67" s="125"/>
      <c r="G67" s="125"/>
      <c r="H67" s="239"/>
      <c r="I67" s="239"/>
      <c r="J67" s="239"/>
      <c r="K67" s="239"/>
      <c r="L67" s="239"/>
      <c r="M67" s="239"/>
      <c r="N67" s="239"/>
      <c r="O67" s="239"/>
      <c r="P67" s="239"/>
      <c r="Q67" s="27"/>
      <c r="R67" s="27"/>
      <c r="S67" s="27"/>
      <c r="T67" s="27"/>
      <c r="U67" s="27"/>
      <c r="V67" s="27"/>
      <c r="W67" s="78"/>
    </row>
    <row r="68" spans="1:26" ht="20.100000000000001" customHeight="1" x14ac:dyDescent="0.25">
      <c r="A68" s="276"/>
      <c r="B68" s="291" t="s">
        <v>23</v>
      </c>
      <c r="C68" s="232"/>
      <c r="D68" s="232"/>
      <c r="E68" s="233"/>
      <c r="F68" s="234"/>
      <c r="G68" s="234"/>
      <c r="H68" s="235" t="s">
        <v>80</v>
      </c>
      <c r="I68" s="236" t="s">
        <v>81</v>
      </c>
      <c r="J68" s="237"/>
      <c r="K68" s="237"/>
      <c r="L68" s="237"/>
      <c r="M68" s="237"/>
      <c r="N68" s="237"/>
      <c r="O68" s="237"/>
      <c r="P68" s="238"/>
      <c r="Q68" s="25"/>
      <c r="R68" s="25"/>
      <c r="S68" s="25"/>
      <c r="T68" s="25"/>
      <c r="U68" s="25"/>
      <c r="V68" s="25"/>
      <c r="W68" s="78"/>
    </row>
    <row r="69" spans="1:26" ht="20.100000000000001" customHeight="1" x14ac:dyDescent="0.25">
      <c r="A69" s="276"/>
      <c r="B69" s="281" t="s">
        <v>24</v>
      </c>
      <c r="C69" s="185"/>
      <c r="D69" s="185"/>
      <c r="E69" s="186"/>
      <c r="F69" s="228"/>
      <c r="G69" s="228"/>
      <c r="H69" s="229" t="s">
        <v>18</v>
      </c>
      <c r="I69" s="229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20.100000000000001" customHeight="1" x14ac:dyDescent="0.25">
      <c r="A70" s="276"/>
      <c r="B70" s="281" t="s">
        <v>25</v>
      </c>
      <c r="C70" s="185"/>
      <c r="D70" s="185"/>
      <c r="E70" s="186"/>
      <c r="F70" s="228"/>
      <c r="G70" s="228"/>
      <c r="H70" s="229" t="s">
        <v>82</v>
      </c>
      <c r="I70" s="229" t="s">
        <v>22</v>
      </c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20.100000000000001" customHeight="1" x14ac:dyDescent="0.25">
      <c r="A71" s="22"/>
      <c r="B71" s="283" t="s">
        <v>83</v>
      </c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20.100000000000001" customHeight="1" x14ac:dyDescent="0.25">
      <c r="A72" s="22"/>
      <c r="B72" s="283" t="s">
        <v>118</v>
      </c>
      <c r="C72" s="3"/>
      <c r="D72" s="3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 ht="20.100000000000001" customHeight="1" x14ac:dyDescent="0.25">
      <c r="A73" s="22"/>
      <c r="B73" s="50"/>
      <c r="C73" s="3"/>
      <c r="D73" s="3"/>
      <c r="E73" s="21"/>
      <c r="F73" s="21"/>
      <c r="G73" s="21"/>
      <c r="H73" s="218"/>
      <c r="I73" s="218"/>
      <c r="J73" s="218"/>
      <c r="K73" s="218"/>
      <c r="L73" s="218"/>
      <c r="M73" s="218"/>
      <c r="N73" s="218"/>
      <c r="O73" s="218"/>
      <c r="P73" s="218"/>
      <c r="Q73" s="14"/>
      <c r="R73" s="14"/>
      <c r="S73" s="14"/>
      <c r="T73" s="14"/>
      <c r="U73" s="14"/>
      <c r="V73" s="14"/>
      <c r="W73" s="78"/>
    </row>
    <row r="74" spans="1:26" ht="20.100000000000001" customHeight="1" x14ac:dyDescent="0.25">
      <c r="A74" s="22"/>
      <c r="B74" s="50"/>
      <c r="C74" s="3"/>
      <c r="D74" s="3"/>
      <c r="E74" s="21"/>
      <c r="F74" s="21"/>
      <c r="G74" s="21"/>
      <c r="H74" s="218"/>
      <c r="I74" s="218"/>
      <c r="J74" s="218"/>
      <c r="K74" s="218"/>
      <c r="L74" s="218"/>
      <c r="M74" s="218"/>
      <c r="N74" s="218"/>
      <c r="O74" s="218"/>
      <c r="P74" s="218"/>
      <c r="Q74" s="14"/>
      <c r="R74" s="14"/>
      <c r="S74" s="14"/>
      <c r="T74" s="14"/>
      <c r="U74" s="14"/>
      <c r="V74" s="14"/>
      <c r="W74" s="78"/>
    </row>
    <row r="75" spans="1:26" ht="20.100000000000001" customHeight="1" x14ac:dyDescent="0.25">
      <c r="A75" s="22"/>
      <c r="B75" s="292" t="s">
        <v>62</v>
      </c>
      <c r="C75" s="230"/>
      <c r="D75" s="230"/>
      <c r="E75" s="21"/>
      <c r="F75" s="21"/>
      <c r="G75" s="21"/>
      <c r="H75" s="218"/>
      <c r="I75" s="218"/>
      <c r="J75" s="218"/>
      <c r="K75" s="218"/>
      <c r="L75" s="218"/>
      <c r="M75" s="218"/>
      <c r="N75" s="218"/>
      <c r="O75" s="218"/>
      <c r="P75" s="218"/>
      <c r="Q75" s="14"/>
      <c r="R75" s="14"/>
      <c r="S75" s="14"/>
      <c r="T75" s="14"/>
      <c r="U75" s="14"/>
      <c r="V75" s="14"/>
      <c r="W75" s="78"/>
    </row>
    <row r="76" spans="1:26" x14ac:dyDescent="0.25">
      <c r="A76" s="2"/>
      <c r="B76" s="293" t="s">
        <v>70</v>
      </c>
      <c r="C76" s="180" t="s">
        <v>71</v>
      </c>
      <c r="D76" s="180" t="s">
        <v>72</v>
      </c>
      <c r="E76" s="221"/>
      <c r="F76" s="221" t="s">
        <v>73</v>
      </c>
      <c r="G76" s="221" t="s">
        <v>74</v>
      </c>
      <c r="H76" s="222" t="s">
        <v>75</v>
      </c>
      <c r="I76" s="222" t="s">
        <v>76</v>
      </c>
      <c r="J76" s="222"/>
      <c r="K76" s="222"/>
      <c r="L76" s="222"/>
      <c r="M76" s="222"/>
      <c r="N76" s="222"/>
      <c r="O76" s="222"/>
      <c r="P76" s="222" t="s">
        <v>77</v>
      </c>
      <c r="Q76" s="223"/>
      <c r="R76" s="223"/>
      <c r="S76" s="180" t="s">
        <v>78</v>
      </c>
      <c r="T76" s="224"/>
      <c r="U76" s="224"/>
      <c r="V76" s="180" t="s">
        <v>79</v>
      </c>
      <c r="W76" s="78"/>
    </row>
    <row r="77" spans="1:26" x14ac:dyDescent="0.25">
      <c r="A77" s="13"/>
      <c r="B77" s="294"/>
      <c r="C77" s="240"/>
      <c r="D77" s="198" t="s">
        <v>63</v>
      </c>
      <c r="E77" s="198"/>
      <c r="F77" s="194"/>
      <c r="G77" s="241"/>
      <c r="H77" s="194"/>
      <c r="I77" s="194"/>
      <c r="J77" s="195"/>
      <c r="K77" s="195"/>
      <c r="L77" s="195"/>
      <c r="M77" s="195"/>
      <c r="N77" s="195"/>
      <c r="O77" s="195"/>
      <c r="P77" s="195"/>
      <c r="Q77" s="193"/>
      <c r="R77" s="193"/>
      <c r="S77" s="193"/>
      <c r="T77" s="193"/>
      <c r="U77" s="193"/>
      <c r="V77" s="269"/>
      <c r="W77" s="300"/>
      <c r="X77" s="197"/>
      <c r="Y77" s="197"/>
      <c r="Z77" s="197"/>
    </row>
    <row r="78" spans="1:26" x14ac:dyDescent="0.25">
      <c r="A78" s="13"/>
      <c r="B78" s="295"/>
      <c r="C78" s="243">
        <v>1</v>
      </c>
      <c r="D78" s="244" t="s">
        <v>84</v>
      </c>
      <c r="E78" s="244"/>
      <c r="F78" s="199"/>
      <c r="G78" s="242"/>
      <c r="H78" s="199"/>
      <c r="I78" s="199"/>
      <c r="J78" s="200"/>
      <c r="K78" s="200"/>
      <c r="L78" s="200"/>
      <c r="M78" s="200"/>
      <c r="N78" s="200"/>
      <c r="O78" s="200"/>
      <c r="P78" s="200"/>
      <c r="Q78" s="13"/>
      <c r="R78" s="13"/>
      <c r="S78" s="13"/>
      <c r="T78" s="13"/>
      <c r="U78" s="13"/>
      <c r="V78" s="270"/>
      <c r="W78" s="300"/>
      <c r="X78" s="197"/>
      <c r="Y78" s="197"/>
      <c r="Z78" s="197"/>
    </row>
    <row r="79" spans="1:26" ht="24.95" customHeight="1" x14ac:dyDescent="0.25">
      <c r="A79" s="251"/>
      <c r="B79" s="296"/>
      <c r="C79" s="252" t="s">
        <v>85</v>
      </c>
      <c r="D79" s="253" t="s">
        <v>86</v>
      </c>
      <c r="E79" s="253"/>
      <c r="F79" s="246" t="s">
        <v>87</v>
      </c>
      <c r="G79" s="247">
        <v>53.88</v>
      </c>
      <c r="H79" s="246">
        <v>1.33</v>
      </c>
      <c r="I79" s="246">
        <f>ROUND(G79*(H79),2)</f>
        <v>71.66</v>
      </c>
      <c r="J79" s="248">
        <f>ROUND(G79*(N79),2)</f>
        <v>71.66</v>
      </c>
      <c r="K79" s="249">
        <f>ROUND(G79*(O79),2)</f>
        <v>0</v>
      </c>
      <c r="L79" s="249">
        <f>ROUND(G79*(H79),2)</f>
        <v>71.66</v>
      </c>
      <c r="M79" s="249"/>
      <c r="N79" s="249">
        <v>1.33</v>
      </c>
      <c r="O79" s="249"/>
      <c r="P79" s="254"/>
      <c r="Q79" s="254"/>
      <c r="R79" s="254"/>
      <c r="S79" s="250">
        <f>ROUND(G79*(P79),3)</f>
        <v>0</v>
      </c>
      <c r="T79" s="250"/>
      <c r="U79" s="250"/>
      <c r="V79" s="271"/>
      <c r="W79" s="78"/>
      <c r="Z79">
        <v>0</v>
      </c>
    </row>
    <row r="80" spans="1:26" ht="24.95" customHeight="1" x14ac:dyDescent="0.25">
      <c r="A80" s="251"/>
      <c r="B80" s="296"/>
      <c r="C80" s="252" t="s">
        <v>88</v>
      </c>
      <c r="D80" s="253" t="s">
        <v>89</v>
      </c>
      <c r="E80" s="253"/>
      <c r="F80" s="246" t="s">
        <v>87</v>
      </c>
      <c r="G80" s="247">
        <v>53.88</v>
      </c>
      <c r="H80" s="246">
        <v>7.99</v>
      </c>
      <c r="I80" s="246">
        <f>ROUND(G80*(H80),2)</f>
        <v>430.5</v>
      </c>
      <c r="J80" s="248">
        <f>ROUND(G80*(N80),2)</f>
        <v>430.5</v>
      </c>
      <c r="K80" s="249">
        <f>ROUND(G80*(O80),2)</f>
        <v>0</v>
      </c>
      <c r="L80" s="249">
        <f>ROUND(G80*(H80),2)</f>
        <v>430.5</v>
      </c>
      <c r="M80" s="249"/>
      <c r="N80" s="249">
        <v>7.99</v>
      </c>
      <c r="O80" s="249"/>
      <c r="P80" s="254"/>
      <c r="Q80" s="254"/>
      <c r="R80" s="254"/>
      <c r="S80" s="250">
        <f>ROUND(G80*(P80),3)</f>
        <v>0</v>
      </c>
      <c r="T80" s="250"/>
      <c r="U80" s="250"/>
      <c r="V80" s="271"/>
      <c r="W80" s="78"/>
      <c r="Z80">
        <v>0</v>
      </c>
    </row>
    <row r="81" spans="1:26" ht="24.95" customHeight="1" x14ac:dyDescent="0.25">
      <c r="A81" s="251"/>
      <c r="B81" s="296"/>
      <c r="C81" s="252" t="s">
        <v>90</v>
      </c>
      <c r="D81" s="253" t="s">
        <v>91</v>
      </c>
      <c r="E81" s="253"/>
      <c r="F81" s="246" t="s">
        <v>87</v>
      </c>
      <c r="G81" s="247">
        <v>53.88</v>
      </c>
      <c r="H81" s="246">
        <v>5.35</v>
      </c>
      <c r="I81" s="246">
        <f>ROUND(G81*(H81),2)</f>
        <v>288.26</v>
      </c>
      <c r="J81" s="248">
        <f>ROUND(G81*(N81),2)</f>
        <v>288.26</v>
      </c>
      <c r="K81" s="249">
        <f>ROUND(G81*(O81),2)</f>
        <v>0</v>
      </c>
      <c r="L81" s="249">
        <f>ROUND(G81*(H81),2)</f>
        <v>288.26</v>
      </c>
      <c r="M81" s="249"/>
      <c r="N81" s="249">
        <v>5.35</v>
      </c>
      <c r="O81" s="249"/>
      <c r="P81" s="254"/>
      <c r="Q81" s="254"/>
      <c r="R81" s="254"/>
      <c r="S81" s="250">
        <f>ROUND(G81*(P81),3)</f>
        <v>0</v>
      </c>
      <c r="T81" s="250"/>
      <c r="U81" s="250"/>
      <c r="V81" s="271"/>
      <c r="W81" s="78"/>
      <c r="Z81">
        <v>0</v>
      </c>
    </row>
    <row r="82" spans="1:26" ht="24.95" customHeight="1" x14ac:dyDescent="0.25">
      <c r="A82" s="251"/>
      <c r="B82" s="296"/>
      <c r="C82" s="252" t="s">
        <v>92</v>
      </c>
      <c r="D82" s="253" t="s">
        <v>93</v>
      </c>
      <c r="E82" s="253"/>
      <c r="F82" s="246" t="s">
        <v>87</v>
      </c>
      <c r="G82" s="247">
        <v>53.88</v>
      </c>
      <c r="H82" s="246">
        <v>0.94</v>
      </c>
      <c r="I82" s="246">
        <f>ROUND(G82*(H82),2)</f>
        <v>50.65</v>
      </c>
      <c r="J82" s="248">
        <f>ROUND(G82*(N82),2)</f>
        <v>50.65</v>
      </c>
      <c r="K82" s="249">
        <f>ROUND(G82*(O82),2)</f>
        <v>0</v>
      </c>
      <c r="L82" s="249">
        <f>ROUND(G82*(H82),2)</f>
        <v>50.65</v>
      </c>
      <c r="M82" s="249"/>
      <c r="N82" s="249">
        <v>0.94</v>
      </c>
      <c r="O82" s="249"/>
      <c r="P82" s="254"/>
      <c r="Q82" s="254"/>
      <c r="R82" s="254"/>
      <c r="S82" s="250">
        <f>ROUND(G82*(P82),3)</f>
        <v>0</v>
      </c>
      <c r="T82" s="250"/>
      <c r="U82" s="250"/>
      <c r="V82" s="271"/>
      <c r="W82" s="78"/>
      <c r="Z82">
        <v>0</v>
      </c>
    </row>
    <row r="83" spans="1:26" ht="24.95" customHeight="1" x14ac:dyDescent="0.25">
      <c r="A83" s="251"/>
      <c r="B83" s="296"/>
      <c r="C83" s="252" t="s">
        <v>94</v>
      </c>
      <c r="D83" s="253" t="s">
        <v>95</v>
      </c>
      <c r="E83" s="253"/>
      <c r="F83" s="246" t="s">
        <v>96</v>
      </c>
      <c r="G83" s="247">
        <v>269.39999999999998</v>
      </c>
      <c r="H83" s="246">
        <v>3.77</v>
      </c>
      <c r="I83" s="246">
        <f>ROUND(G83*(H83),2)</f>
        <v>1015.64</v>
      </c>
      <c r="J83" s="248">
        <f>ROUND(G83*(N83),2)</f>
        <v>1015.64</v>
      </c>
      <c r="K83" s="249">
        <f>ROUND(G83*(O83),2)</f>
        <v>0</v>
      </c>
      <c r="L83" s="249">
        <f>ROUND(G83*(H83),2)</f>
        <v>1015.64</v>
      </c>
      <c r="M83" s="249"/>
      <c r="N83" s="249">
        <v>3.77</v>
      </c>
      <c r="O83" s="249"/>
      <c r="P83" s="254"/>
      <c r="Q83" s="254"/>
      <c r="R83" s="254"/>
      <c r="S83" s="250">
        <f>ROUND(G83*(P83),3)</f>
        <v>0</v>
      </c>
      <c r="T83" s="250"/>
      <c r="U83" s="250"/>
      <c r="V83" s="271"/>
      <c r="W83" s="78"/>
      <c r="Z83">
        <v>0</v>
      </c>
    </row>
    <row r="84" spans="1:26" x14ac:dyDescent="0.25">
      <c r="A84" s="13"/>
      <c r="B84" s="295"/>
      <c r="C84" s="243">
        <v>1</v>
      </c>
      <c r="D84" s="244" t="s">
        <v>84</v>
      </c>
      <c r="E84" s="244"/>
      <c r="F84" s="199"/>
      <c r="G84" s="242"/>
      <c r="H84" s="199"/>
      <c r="I84" s="203">
        <f>ROUND((SUM(I78:I83))/1,2)</f>
        <v>1856.71</v>
      </c>
      <c r="J84" s="200"/>
      <c r="K84" s="200"/>
      <c r="L84" s="200">
        <f>ROUND((SUM(L78:L83))/1,2)</f>
        <v>1856.71</v>
      </c>
      <c r="M84" s="200">
        <f>ROUND((SUM(M78:M83))/1,2)</f>
        <v>0</v>
      </c>
      <c r="N84" s="200"/>
      <c r="O84" s="200"/>
      <c r="P84" s="200"/>
      <c r="Q84" s="13"/>
      <c r="R84" s="13"/>
      <c r="S84" s="13">
        <f>ROUND((SUM(S78:S83))/1,2)</f>
        <v>0</v>
      </c>
      <c r="T84" s="13"/>
      <c r="U84" s="13"/>
      <c r="V84" s="272">
        <f>ROUND((SUM(V78:V83))/1,2)</f>
        <v>0</v>
      </c>
      <c r="W84" s="300"/>
      <c r="X84" s="197"/>
      <c r="Y84" s="197"/>
      <c r="Z84" s="197"/>
    </row>
    <row r="85" spans="1:26" x14ac:dyDescent="0.25">
      <c r="A85" s="1"/>
      <c r="B85" s="288"/>
      <c r="C85" s="1"/>
      <c r="D85" s="1"/>
      <c r="E85" s="191"/>
      <c r="F85" s="191"/>
      <c r="G85" s="231"/>
      <c r="H85" s="191"/>
      <c r="I85" s="191"/>
      <c r="J85" s="192"/>
      <c r="K85" s="192"/>
      <c r="L85" s="192"/>
      <c r="M85" s="192"/>
      <c r="N85" s="192"/>
      <c r="O85" s="192"/>
      <c r="P85" s="192"/>
      <c r="Q85" s="1"/>
      <c r="R85" s="1"/>
      <c r="S85" s="1"/>
      <c r="T85" s="1"/>
      <c r="U85" s="1"/>
      <c r="V85" s="273"/>
      <c r="W85" s="78"/>
    </row>
    <row r="86" spans="1:26" x14ac:dyDescent="0.25">
      <c r="A86" s="13"/>
      <c r="B86" s="295"/>
      <c r="C86" s="243">
        <v>5</v>
      </c>
      <c r="D86" s="244" t="s">
        <v>97</v>
      </c>
      <c r="E86" s="244"/>
      <c r="F86" s="199"/>
      <c r="G86" s="242"/>
      <c r="H86" s="199"/>
      <c r="I86" s="199"/>
      <c r="J86" s="200"/>
      <c r="K86" s="200"/>
      <c r="L86" s="200"/>
      <c r="M86" s="200"/>
      <c r="N86" s="200"/>
      <c r="O86" s="200"/>
      <c r="P86" s="200"/>
      <c r="Q86" s="13"/>
      <c r="R86" s="13"/>
      <c r="S86" s="13"/>
      <c r="T86" s="13"/>
      <c r="U86" s="13"/>
      <c r="V86" s="270"/>
      <c r="W86" s="300"/>
      <c r="X86" s="197"/>
      <c r="Y86" s="197"/>
      <c r="Z86" s="197"/>
    </row>
    <row r="87" spans="1:26" ht="24.95" customHeight="1" x14ac:dyDescent="0.25">
      <c r="A87" s="251"/>
      <c r="B87" s="296"/>
      <c r="C87" s="252" t="s">
        <v>119</v>
      </c>
      <c r="D87" s="253" t="s">
        <v>120</v>
      </c>
      <c r="E87" s="253"/>
      <c r="F87" s="246" t="s">
        <v>96</v>
      </c>
      <c r="G87" s="247">
        <v>102.68</v>
      </c>
      <c r="H87" s="246">
        <v>6.14</v>
      </c>
      <c r="I87" s="246">
        <f>ROUND(G87*(H87),2)</f>
        <v>630.46</v>
      </c>
      <c r="J87" s="248">
        <f>ROUND(G87*(N87),2)</f>
        <v>630.46</v>
      </c>
      <c r="K87" s="249">
        <f>ROUND(G87*(O87),2)</f>
        <v>0</v>
      </c>
      <c r="L87" s="249">
        <f>ROUND(G87*(H87),2)</f>
        <v>630.46</v>
      </c>
      <c r="M87" s="249"/>
      <c r="N87" s="249">
        <v>6.14</v>
      </c>
      <c r="O87" s="249"/>
      <c r="P87" s="254">
        <v>0.37080000000000002</v>
      </c>
      <c r="Q87" s="254"/>
      <c r="R87" s="254">
        <v>0.37080000000000002</v>
      </c>
      <c r="S87" s="250">
        <f>ROUND(G87*(P87),3)</f>
        <v>38.073999999999998</v>
      </c>
      <c r="T87" s="250"/>
      <c r="U87" s="250"/>
      <c r="V87" s="271"/>
      <c r="W87" s="78"/>
      <c r="Z87">
        <v>0</v>
      </c>
    </row>
    <row r="88" spans="1:26" ht="24.95" customHeight="1" x14ac:dyDescent="0.25">
      <c r="A88" s="251"/>
      <c r="B88" s="296"/>
      <c r="C88" s="252" t="s">
        <v>98</v>
      </c>
      <c r="D88" s="253" t="s">
        <v>121</v>
      </c>
      <c r="E88" s="253"/>
      <c r="F88" s="246" t="s">
        <v>96</v>
      </c>
      <c r="G88" s="247">
        <v>215.52</v>
      </c>
      <c r="H88" s="246">
        <v>4.76</v>
      </c>
      <c r="I88" s="246">
        <f>ROUND(G88*(H88),2)</f>
        <v>1025.8800000000001</v>
      </c>
      <c r="J88" s="248">
        <f>ROUND(G88*(N88),2)</f>
        <v>1025.8800000000001</v>
      </c>
      <c r="K88" s="249">
        <f>ROUND(G88*(O88),2)</f>
        <v>0</v>
      </c>
      <c r="L88" s="249">
        <f>ROUND(G88*(H88),2)</f>
        <v>1025.8800000000001</v>
      </c>
      <c r="M88" s="249"/>
      <c r="N88" s="249">
        <v>4.76</v>
      </c>
      <c r="O88" s="249"/>
      <c r="P88" s="254">
        <v>0.27994000000000002</v>
      </c>
      <c r="Q88" s="254"/>
      <c r="R88" s="254">
        <v>0.27994000000000002</v>
      </c>
      <c r="S88" s="250">
        <f>ROUND(G88*(P88),3)</f>
        <v>60.332999999999998</v>
      </c>
      <c r="T88" s="250"/>
      <c r="U88" s="250"/>
      <c r="V88" s="271"/>
      <c r="W88" s="78"/>
      <c r="Z88">
        <v>0</v>
      </c>
    </row>
    <row r="89" spans="1:26" ht="24.95" customHeight="1" x14ac:dyDescent="0.25">
      <c r="A89" s="251"/>
      <c r="B89" s="296"/>
      <c r="C89" s="252" t="s">
        <v>100</v>
      </c>
      <c r="D89" s="253" t="s">
        <v>122</v>
      </c>
      <c r="E89" s="253"/>
      <c r="F89" s="246" t="s">
        <v>96</v>
      </c>
      <c r="G89" s="247">
        <v>215.52</v>
      </c>
      <c r="H89" s="246">
        <v>14.13</v>
      </c>
      <c r="I89" s="246">
        <f>ROUND(G89*(H89),2)</f>
        <v>3045.3</v>
      </c>
      <c r="J89" s="248">
        <f>ROUND(G89*(N89),2)</f>
        <v>3045.3</v>
      </c>
      <c r="K89" s="249">
        <f>ROUND(G89*(O89),2)</f>
        <v>0</v>
      </c>
      <c r="L89" s="249">
        <f>ROUND(G89*(H89),2)</f>
        <v>3045.3</v>
      </c>
      <c r="M89" s="249"/>
      <c r="N89" s="249">
        <v>14.13</v>
      </c>
      <c r="O89" s="249"/>
      <c r="P89" s="254">
        <v>0.31439</v>
      </c>
      <c r="Q89" s="254"/>
      <c r="R89" s="254">
        <v>0.31439</v>
      </c>
      <c r="S89" s="250">
        <f>ROUND(G89*(P89),3)</f>
        <v>67.757000000000005</v>
      </c>
      <c r="T89" s="250"/>
      <c r="U89" s="250"/>
      <c r="V89" s="271"/>
      <c r="W89" s="78"/>
      <c r="Z89">
        <v>0</v>
      </c>
    </row>
    <row r="90" spans="1:26" ht="24.95" customHeight="1" x14ac:dyDescent="0.25">
      <c r="A90" s="251"/>
      <c r="B90" s="297"/>
      <c r="C90" s="261" t="s">
        <v>104</v>
      </c>
      <c r="D90" s="262" t="s">
        <v>123</v>
      </c>
      <c r="E90" s="262"/>
      <c r="F90" s="256" t="s">
        <v>106</v>
      </c>
      <c r="G90" s="257">
        <v>215.52</v>
      </c>
      <c r="H90" s="256">
        <v>9.59</v>
      </c>
      <c r="I90" s="256">
        <f>ROUND(G90*(H90),2)</f>
        <v>2066.84</v>
      </c>
      <c r="J90" s="258">
        <f>ROUND(G90*(N90),2)</f>
        <v>2066.84</v>
      </c>
      <c r="K90" s="259">
        <f>ROUND(G90*(O90),2)</f>
        <v>0</v>
      </c>
      <c r="L90" s="259"/>
      <c r="M90" s="259">
        <f>ROUND(G90*(H90),2)</f>
        <v>2066.84</v>
      </c>
      <c r="N90" s="259">
        <v>9.59</v>
      </c>
      <c r="O90" s="259"/>
      <c r="P90" s="263">
        <v>0.13300000000000001</v>
      </c>
      <c r="Q90" s="263"/>
      <c r="R90" s="263">
        <v>0.13300000000000001</v>
      </c>
      <c r="S90" s="260">
        <f>ROUND(G90*(P90),3)</f>
        <v>28.664000000000001</v>
      </c>
      <c r="T90" s="260"/>
      <c r="U90" s="260"/>
      <c r="V90" s="274"/>
      <c r="W90" s="78"/>
      <c r="Z90">
        <v>0</v>
      </c>
    </row>
    <row r="91" spans="1:26" ht="24.95" customHeight="1" x14ac:dyDescent="0.25">
      <c r="A91" s="251"/>
      <c r="B91" s="296"/>
      <c r="C91" s="252" t="s">
        <v>102</v>
      </c>
      <c r="D91" s="253" t="s">
        <v>124</v>
      </c>
      <c r="E91" s="253"/>
      <c r="F91" s="246" t="s">
        <v>96</v>
      </c>
      <c r="G91" s="247">
        <v>215.52</v>
      </c>
      <c r="H91" s="246">
        <v>18.22</v>
      </c>
      <c r="I91" s="246">
        <f>ROUND(G91*(H91),2)</f>
        <v>3926.77</v>
      </c>
      <c r="J91" s="248">
        <f>ROUND(G91*(N91),2)</f>
        <v>3926.77</v>
      </c>
      <c r="K91" s="249">
        <f>ROUND(G91*(O91),2)</f>
        <v>0</v>
      </c>
      <c r="L91" s="249">
        <f>ROUND(G91*(H91),2)</f>
        <v>3926.77</v>
      </c>
      <c r="M91" s="249"/>
      <c r="N91" s="249">
        <v>18.22</v>
      </c>
      <c r="O91" s="249"/>
      <c r="P91" s="254">
        <v>0.112</v>
      </c>
      <c r="Q91" s="254"/>
      <c r="R91" s="254">
        <v>0.112</v>
      </c>
      <c r="S91" s="250">
        <f>ROUND(G91*(P91),3)</f>
        <v>24.138000000000002</v>
      </c>
      <c r="T91" s="250"/>
      <c r="U91" s="250"/>
      <c r="V91" s="271"/>
      <c r="W91" s="78"/>
      <c r="Z91">
        <v>0</v>
      </c>
    </row>
    <row r="92" spans="1:26" x14ac:dyDescent="0.25">
      <c r="A92" s="13"/>
      <c r="B92" s="295"/>
      <c r="C92" s="243">
        <v>5</v>
      </c>
      <c r="D92" s="244" t="s">
        <v>97</v>
      </c>
      <c r="E92" s="244"/>
      <c r="F92" s="199"/>
      <c r="G92" s="242"/>
      <c r="H92" s="199"/>
      <c r="I92" s="203">
        <f>ROUND((SUM(I86:I91))/1,2)</f>
        <v>10695.25</v>
      </c>
      <c r="J92" s="200"/>
      <c r="K92" s="200"/>
      <c r="L92" s="200">
        <f>ROUND((SUM(L86:L91))/1,2)</f>
        <v>8628.41</v>
      </c>
      <c r="M92" s="200">
        <f>ROUND((SUM(M86:M91))/1,2)</f>
        <v>2066.84</v>
      </c>
      <c r="N92" s="200"/>
      <c r="O92" s="200"/>
      <c r="P92" s="200"/>
      <c r="Q92" s="13"/>
      <c r="R92" s="13"/>
      <c r="S92" s="13">
        <f>ROUND((SUM(S86:S91))/1,2)</f>
        <v>218.97</v>
      </c>
      <c r="T92" s="13"/>
      <c r="U92" s="13"/>
      <c r="V92" s="272">
        <f>ROUND((SUM(V86:V91))/1,2)</f>
        <v>0</v>
      </c>
      <c r="W92" s="300"/>
      <c r="X92" s="197"/>
      <c r="Y92" s="197"/>
      <c r="Z92" s="197"/>
    </row>
    <row r="93" spans="1:26" x14ac:dyDescent="0.25">
      <c r="A93" s="1"/>
      <c r="B93" s="288"/>
      <c r="C93" s="1"/>
      <c r="D93" s="1"/>
      <c r="E93" s="191"/>
      <c r="F93" s="191"/>
      <c r="G93" s="231"/>
      <c r="H93" s="191"/>
      <c r="I93" s="191"/>
      <c r="J93" s="192"/>
      <c r="K93" s="192"/>
      <c r="L93" s="192"/>
      <c r="M93" s="192"/>
      <c r="N93" s="192"/>
      <c r="O93" s="192"/>
      <c r="P93" s="192"/>
      <c r="Q93" s="1"/>
      <c r="R93" s="1"/>
      <c r="S93" s="1"/>
      <c r="T93" s="1"/>
      <c r="U93" s="1"/>
      <c r="V93" s="273"/>
      <c r="W93" s="78"/>
    </row>
    <row r="94" spans="1:26" x14ac:dyDescent="0.25">
      <c r="A94" s="13"/>
      <c r="B94" s="295"/>
      <c r="C94" s="243">
        <v>9</v>
      </c>
      <c r="D94" s="244" t="s">
        <v>107</v>
      </c>
      <c r="E94" s="244"/>
      <c r="F94" s="199"/>
      <c r="G94" s="242"/>
      <c r="H94" s="199"/>
      <c r="I94" s="199"/>
      <c r="J94" s="200"/>
      <c r="K94" s="200"/>
      <c r="L94" s="200"/>
      <c r="M94" s="200"/>
      <c r="N94" s="200"/>
      <c r="O94" s="200"/>
      <c r="P94" s="200"/>
      <c r="Q94" s="13"/>
      <c r="R94" s="13"/>
      <c r="S94" s="13"/>
      <c r="T94" s="13"/>
      <c r="U94" s="13"/>
      <c r="V94" s="270"/>
      <c r="W94" s="300"/>
      <c r="X94" s="197"/>
      <c r="Y94" s="197"/>
      <c r="Z94" s="197"/>
    </row>
    <row r="95" spans="1:26" ht="35.1" customHeight="1" x14ac:dyDescent="0.25">
      <c r="A95" s="251"/>
      <c r="B95" s="296"/>
      <c r="C95" s="252" t="s">
        <v>108</v>
      </c>
      <c r="D95" s="253" t="s">
        <v>109</v>
      </c>
      <c r="E95" s="253"/>
      <c r="F95" s="246" t="s">
        <v>110</v>
      </c>
      <c r="G95" s="247">
        <v>105.76</v>
      </c>
      <c r="H95" s="246">
        <v>7.51</v>
      </c>
      <c r="I95" s="246">
        <f>ROUND(G95*(H95),2)</f>
        <v>794.26</v>
      </c>
      <c r="J95" s="248">
        <f>ROUND(G95*(N95),2)</f>
        <v>794.26</v>
      </c>
      <c r="K95" s="249">
        <f>ROUND(G95*(O95),2)</f>
        <v>0</v>
      </c>
      <c r="L95" s="249">
        <f>ROUND(G95*(H95),2)</f>
        <v>794.26</v>
      </c>
      <c r="M95" s="249"/>
      <c r="N95" s="249">
        <v>7.51</v>
      </c>
      <c r="O95" s="249"/>
      <c r="P95" s="254">
        <v>0.11608</v>
      </c>
      <c r="Q95" s="254"/>
      <c r="R95" s="254">
        <v>0.11608</v>
      </c>
      <c r="S95" s="250">
        <f>ROUND(G95*(P95),3)</f>
        <v>12.276999999999999</v>
      </c>
      <c r="T95" s="250"/>
      <c r="U95" s="250"/>
      <c r="V95" s="271"/>
      <c r="W95" s="78"/>
      <c r="Z95">
        <v>0</v>
      </c>
    </row>
    <row r="96" spans="1:26" ht="24.95" customHeight="1" x14ac:dyDescent="0.25">
      <c r="A96" s="251"/>
      <c r="B96" s="297"/>
      <c r="C96" s="261" t="s">
        <v>111</v>
      </c>
      <c r="D96" s="262" t="s">
        <v>112</v>
      </c>
      <c r="E96" s="262"/>
      <c r="F96" s="255" t="s">
        <v>113</v>
      </c>
      <c r="G96" s="257">
        <v>106</v>
      </c>
      <c r="H96" s="256">
        <v>2.65</v>
      </c>
      <c r="I96" s="256">
        <f>ROUND(G96*(H96),2)</f>
        <v>280.89999999999998</v>
      </c>
      <c r="J96" s="255">
        <f>ROUND(G96*(N96),2)</f>
        <v>280.89999999999998</v>
      </c>
      <c r="K96" s="260">
        <f>ROUND(G96*(O96),2)</f>
        <v>0</v>
      </c>
      <c r="L96" s="260"/>
      <c r="M96" s="260">
        <f>ROUND(G96*(H96),2)</f>
        <v>280.89999999999998</v>
      </c>
      <c r="N96" s="260">
        <v>2.65</v>
      </c>
      <c r="O96" s="260"/>
      <c r="P96" s="263">
        <v>2.35E-2</v>
      </c>
      <c r="Q96" s="263"/>
      <c r="R96" s="263">
        <v>2.35E-2</v>
      </c>
      <c r="S96" s="260">
        <f>ROUND(G96*(P96),3)</f>
        <v>2.4910000000000001</v>
      </c>
      <c r="T96" s="260"/>
      <c r="U96" s="260"/>
      <c r="V96" s="274"/>
      <c r="W96" s="78"/>
      <c r="Z96">
        <v>0</v>
      </c>
    </row>
    <row r="97" spans="1:26" x14ac:dyDescent="0.25">
      <c r="A97" s="13"/>
      <c r="B97" s="295"/>
      <c r="C97" s="243">
        <v>9</v>
      </c>
      <c r="D97" s="244" t="s">
        <v>107</v>
      </c>
      <c r="E97" s="244"/>
      <c r="F97" s="13"/>
      <c r="G97" s="242"/>
      <c r="H97" s="199"/>
      <c r="I97" s="203">
        <f>ROUND((SUM(I94:I96))/1,2)</f>
        <v>1075.1600000000001</v>
      </c>
      <c r="J97" s="13"/>
      <c r="K97" s="13"/>
      <c r="L97" s="13">
        <f>ROUND((SUM(L94:L96))/1,2)</f>
        <v>794.26</v>
      </c>
      <c r="M97" s="13">
        <f>ROUND((SUM(M94:M96))/1,2)</f>
        <v>280.89999999999998</v>
      </c>
      <c r="N97" s="13"/>
      <c r="O97" s="13"/>
      <c r="P97" s="13"/>
      <c r="Q97" s="13"/>
      <c r="R97" s="13"/>
      <c r="S97" s="13">
        <f>ROUND((SUM(S94:S96))/1,2)</f>
        <v>14.77</v>
      </c>
      <c r="T97" s="13"/>
      <c r="U97" s="13"/>
      <c r="V97" s="272">
        <f>ROUND((SUM(V94:V96))/1,2)</f>
        <v>0</v>
      </c>
      <c r="W97" s="300"/>
      <c r="X97" s="197"/>
      <c r="Y97" s="197"/>
      <c r="Z97" s="197"/>
    </row>
    <row r="98" spans="1:26" x14ac:dyDescent="0.25">
      <c r="A98" s="1"/>
      <c r="B98" s="288"/>
      <c r="C98" s="1"/>
      <c r="D98" s="1"/>
      <c r="E98" s="1"/>
      <c r="F98" s="1"/>
      <c r="G98" s="231"/>
      <c r="H98" s="191"/>
      <c r="I98" s="19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73"/>
      <c r="W98" s="78"/>
    </row>
    <row r="99" spans="1:26" x14ac:dyDescent="0.25">
      <c r="A99" s="13"/>
      <c r="B99" s="295"/>
      <c r="C99" s="243">
        <v>99</v>
      </c>
      <c r="D99" s="244" t="s">
        <v>114</v>
      </c>
      <c r="E99" s="244"/>
      <c r="F99" s="13"/>
      <c r="G99" s="242"/>
      <c r="H99" s="199"/>
      <c r="I99" s="199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270"/>
      <c r="W99" s="300"/>
      <c r="X99" s="197"/>
      <c r="Y99" s="197"/>
      <c r="Z99" s="197"/>
    </row>
    <row r="100" spans="1:26" ht="24.95" customHeight="1" x14ac:dyDescent="0.25">
      <c r="A100" s="251"/>
      <c r="B100" s="296"/>
      <c r="C100" s="252" t="s">
        <v>115</v>
      </c>
      <c r="D100" s="253" t="s">
        <v>116</v>
      </c>
      <c r="E100" s="253"/>
      <c r="F100" s="245" t="s">
        <v>117</v>
      </c>
      <c r="G100" s="247">
        <v>256.19957120000004</v>
      </c>
      <c r="H100" s="246">
        <v>8.4</v>
      </c>
      <c r="I100" s="246">
        <f>ROUND(G100*(H100),2)</f>
        <v>2152.08</v>
      </c>
      <c r="J100" s="245">
        <f>ROUND(G100*(N100),2)</f>
        <v>2152.08</v>
      </c>
      <c r="K100" s="250">
        <f>ROUND(G100*(O100),2)</f>
        <v>0</v>
      </c>
      <c r="L100" s="250">
        <f>ROUND(G100*(H100),2)</f>
        <v>2152.08</v>
      </c>
      <c r="M100" s="250"/>
      <c r="N100" s="250">
        <v>8.4</v>
      </c>
      <c r="O100" s="250"/>
      <c r="P100" s="254"/>
      <c r="Q100" s="254"/>
      <c r="R100" s="254"/>
      <c r="S100" s="250">
        <f>ROUND(G100*(P100),3)</f>
        <v>0</v>
      </c>
      <c r="T100" s="250"/>
      <c r="U100" s="250"/>
      <c r="V100" s="271"/>
      <c r="W100" s="78"/>
      <c r="Z100">
        <v>0</v>
      </c>
    </row>
    <row r="101" spans="1:26" x14ac:dyDescent="0.25">
      <c r="A101" s="13"/>
      <c r="B101" s="295"/>
      <c r="C101" s="243">
        <v>99</v>
      </c>
      <c r="D101" s="244" t="s">
        <v>114</v>
      </c>
      <c r="E101" s="244"/>
      <c r="F101" s="13"/>
      <c r="G101" s="242"/>
      <c r="H101" s="199"/>
      <c r="I101" s="203">
        <f>ROUND((SUM(I99:I100))/1,2)</f>
        <v>2152.08</v>
      </c>
      <c r="J101" s="13"/>
      <c r="K101" s="13"/>
      <c r="L101" s="13">
        <f>ROUND((SUM(L99:L100))/1,2)</f>
        <v>2152.08</v>
      </c>
      <c r="M101" s="13">
        <f>ROUND((SUM(M99:M100))/1,2)</f>
        <v>0</v>
      </c>
      <c r="N101" s="13"/>
      <c r="O101" s="13"/>
      <c r="P101" s="264"/>
      <c r="Q101" s="1"/>
      <c r="R101" s="1"/>
      <c r="S101" s="264">
        <f>ROUND((SUM(S99:S100))/1,2)</f>
        <v>0</v>
      </c>
      <c r="T101" s="2"/>
      <c r="U101" s="2"/>
      <c r="V101" s="272">
        <f>ROUND((SUM(V99:V100))/1,2)</f>
        <v>0</v>
      </c>
      <c r="W101" s="78"/>
    </row>
    <row r="102" spans="1:26" x14ac:dyDescent="0.25">
      <c r="A102" s="1"/>
      <c r="B102" s="288"/>
      <c r="C102" s="1"/>
      <c r="D102" s="1"/>
      <c r="E102" s="1"/>
      <c r="F102" s="1"/>
      <c r="G102" s="231"/>
      <c r="H102" s="191"/>
      <c r="I102" s="19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73"/>
      <c r="W102" s="78"/>
    </row>
    <row r="103" spans="1:26" x14ac:dyDescent="0.25">
      <c r="A103" s="13"/>
      <c r="B103" s="295"/>
      <c r="C103" s="13"/>
      <c r="D103" s="202" t="s">
        <v>63</v>
      </c>
      <c r="E103" s="202"/>
      <c r="F103" s="13"/>
      <c r="G103" s="242"/>
      <c r="H103" s="199"/>
      <c r="I103" s="203">
        <f>ROUND((SUM(I77:I102))/2,2)</f>
        <v>15779.2</v>
      </c>
      <c r="J103" s="13"/>
      <c r="K103" s="13"/>
      <c r="L103" s="13">
        <f>ROUND((SUM(L77:L102))/2,2)</f>
        <v>13431.46</v>
      </c>
      <c r="M103" s="13">
        <f>ROUND((SUM(M77:M102))/2,2)</f>
        <v>2347.7399999999998</v>
      </c>
      <c r="N103" s="13"/>
      <c r="O103" s="13"/>
      <c r="P103" s="264"/>
      <c r="Q103" s="1"/>
      <c r="R103" s="1"/>
      <c r="S103" s="264">
        <f>ROUND((SUM(S77:S102))/2,2)</f>
        <v>233.74</v>
      </c>
      <c r="T103" s="1"/>
      <c r="U103" s="1"/>
      <c r="V103" s="272">
        <f>ROUND((SUM(V77:V102))/2,2)</f>
        <v>0</v>
      </c>
      <c r="W103" s="78"/>
    </row>
    <row r="104" spans="1:26" x14ac:dyDescent="0.25">
      <c r="A104" s="1"/>
      <c r="B104" s="298"/>
      <c r="C104" s="265"/>
      <c r="D104" s="266" t="s">
        <v>68</v>
      </c>
      <c r="E104" s="266"/>
      <c r="F104" s="265"/>
      <c r="G104" s="267"/>
      <c r="H104" s="268"/>
      <c r="I104" s="268">
        <f>ROUND((SUM(I77:I103))/3,2)</f>
        <v>15779.2</v>
      </c>
      <c r="J104" s="265"/>
      <c r="K104" s="265">
        <f>ROUND((SUM(K77:K103))/3,2)</f>
        <v>0</v>
      </c>
      <c r="L104" s="265">
        <f>ROUND((SUM(L77:L103))/3,2)</f>
        <v>13431.46</v>
      </c>
      <c r="M104" s="265">
        <f>ROUND((SUM(M77:M103))/3,2)</f>
        <v>2347.7399999999998</v>
      </c>
      <c r="N104" s="265"/>
      <c r="O104" s="265"/>
      <c r="P104" s="267"/>
      <c r="Q104" s="265"/>
      <c r="R104" s="265"/>
      <c r="S104" s="267">
        <f>ROUND((SUM(S77:S103))/3,2)</f>
        <v>233.74</v>
      </c>
      <c r="T104" s="265"/>
      <c r="U104" s="265"/>
      <c r="V104" s="275">
        <f>ROUND((SUM(V77:V103))/3,2)</f>
        <v>0</v>
      </c>
      <c r="W104" s="78"/>
      <c r="Y104">
        <f>(SUM(Y77:Y103))</f>
        <v>0</v>
      </c>
      <c r="Z104">
        <f>(SUM(Z77:Z103))</f>
        <v>0</v>
      </c>
    </row>
  </sheetData>
  <sheetProtection algorithmName="SHA-512" hashValue="EVc7jXva91jFQbz1uV5VA+vqHv4mLPrPaEd83/ISxQFGupDE48qfo+5+k1DhSzQHQRgqjSZfUmvxB9FxTp+7lA==" saltValue="4O3jVgYwiVJIy0bZuzkKQA==" spinCount="100000" sheet="1" formatCells="0" formatColumns="0" formatRows="0" insertColumns="0" insertRows="0" insertHyperlinks="0" deleteColumns="0" deleteRows="0" sort="0" autoFilter="0" pivotTables="0"/>
  <mergeCells count="71">
    <mergeCell ref="D97:E97"/>
    <mergeCell ref="D99:E99"/>
    <mergeCell ref="D100:E100"/>
    <mergeCell ref="D101:E101"/>
    <mergeCell ref="D103:E103"/>
    <mergeCell ref="D104:E104"/>
    <mergeCell ref="D90:E90"/>
    <mergeCell ref="D91:E91"/>
    <mergeCell ref="D92:E92"/>
    <mergeCell ref="D94:E94"/>
    <mergeCell ref="D95:E95"/>
    <mergeCell ref="D96:E96"/>
    <mergeCell ref="D83:E83"/>
    <mergeCell ref="D84:E84"/>
    <mergeCell ref="D86:E86"/>
    <mergeCell ref="D87:E87"/>
    <mergeCell ref="D88:E88"/>
    <mergeCell ref="D89:E89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9A0234EE-BB92-4CFD-BB5F-272ECB6035B9}"/>
    <hyperlink ref="E1:F1" location="A54:A54" tooltip="Klikni na prechod ku rekapitulácii..." display="Rekapitulácia rozpočtu" xr:uid="{2D11D8B0-5648-456F-8B4F-0E1A66576919}"/>
    <hyperlink ref="H1:I1" location="B76:B76" tooltip="Klikni na prechod ku Rozpočet..." display="Rozpočet" xr:uid="{D7030418-67F9-410A-A012-BB2C9E160891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Spevnené plochy - chodníky na cintoríne v obci Pušovce / SO 02 - Vetva 2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162A1-6DCC-4AA9-A742-01FBEABC6510}">
  <dimension ref="A1:AA95"/>
  <sheetViews>
    <sheetView tabSelected="1" workbookViewId="0">
      <pane ySplit="1" topLeftCell="A45" activePane="bottomLeft" state="frozen"/>
      <selection pane="bottomLeft" activeCell="A74" sqref="A74:XFD74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5"/>
      <c r="B1" s="45" t="s">
        <v>15</v>
      </c>
      <c r="C1" s="18"/>
      <c r="D1" s="15"/>
      <c r="E1" s="19" t="s">
        <v>0</v>
      </c>
      <c r="F1" s="20"/>
      <c r="G1" s="16"/>
      <c r="H1" s="17" t="s">
        <v>69</v>
      </c>
      <c r="I1" s="18"/>
      <c r="J1" s="225"/>
      <c r="K1" s="226"/>
      <c r="L1" s="226"/>
      <c r="M1" s="226"/>
      <c r="N1" s="226"/>
      <c r="O1" s="226"/>
      <c r="P1" s="227"/>
      <c r="Q1" s="161"/>
      <c r="R1" s="161"/>
      <c r="S1" s="161"/>
      <c r="T1" s="161"/>
      <c r="U1" s="161"/>
      <c r="V1" s="161"/>
      <c r="W1" s="78">
        <v>30.126000000000001</v>
      </c>
    </row>
    <row r="2" spans="1:23" ht="35.1" customHeight="1" x14ac:dyDescent="0.25">
      <c r="A2" s="22"/>
      <c r="B2" s="54" t="s">
        <v>15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2"/>
      <c r="R2" s="52"/>
      <c r="S2" s="52"/>
      <c r="T2" s="52"/>
      <c r="U2" s="52"/>
      <c r="V2" s="162"/>
      <c r="W2" s="78"/>
    </row>
    <row r="3" spans="1:23" ht="18" customHeight="1" x14ac:dyDescent="0.25">
      <c r="A3" s="22"/>
      <c r="B3" s="57" t="s">
        <v>1</v>
      </c>
      <c r="C3" s="58"/>
      <c r="D3" s="58"/>
      <c r="E3" s="58"/>
      <c r="F3" s="58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63"/>
      <c r="W3" s="78"/>
    </row>
    <row r="4" spans="1:23" ht="18" customHeight="1" x14ac:dyDescent="0.25">
      <c r="A4" s="22"/>
      <c r="B4" s="59" t="s">
        <v>125</v>
      </c>
      <c r="C4" s="39"/>
      <c r="D4" s="32"/>
      <c r="E4" s="32"/>
      <c r="F4" s="60" t="s">
        <v>17</v>
      </c>
      <c r="G4" s="32"/>
      <c r="H4" s="32"/>
      <c r="I4" s="32"/>
      <c r="J4" s="32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164"/>
      <c r="W4" s="78"/>
    </row>
    <row r="5" spans="1:23" ht="18" customHeight="1" x14ac:dyDescent="0.25">
      <c r="A5" s="22"/>
      <c r="B5" s="48"/>
      <c r="C5" s="39"/>
      <c r="D5" s="32"/>
      <c r="E5" s="32"/>
      <c r="F5" s="60" t="s">
        <v>18</v>
      </c>
      <c r="G5" s="32"/>
      <c r="H5" s="32"/>
      <c r="I5" s="32"/>
      <c r="J5" s="32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164"/>
      <c r="W5" s="78"/>
    </row>
    <row r="6" spans="1:23" ht="18" customHeight="1" x14ac:dyDescent="0.25">
      <c r="A6" s="22"/>
      <c r="B6" s="61" t="s">
        <v>19</v>
      </c>
      <c r="C6" s="39"/>
      <c r="D6" s="60" t="s">
        <v>20</v>
      </c>
      <c r="E6" s="32"/>
      <c r="F6" s="60" t="s">
        <v>21</v>
      </c>
      <c r="G6" s="60" t="s">
        <v>22</v>
      </c>
      <c r="H6" s="32"/>
      <c r="I6" s="32"/>
      <c r="J6" s="32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164"/>
      <c r="W6" s="78"/>
    </row>
    <row r="7" spans="1:23" ht="20.100000000000001" customHeight="1" x14ac:dyDescent="0.25">
      <c r="A7" s="22"/>
      <c r="B7" s="69" t="s">
        <v>23</v>
      </c>
      <c r="C7" s="65"/>
      <c r="D7" s="65"/>
      <c r="E7" s="65"/>
      <c r="F7" s="65"/>
      <c r="G7" s="65"/>
      <c r="H7" s="66"/>
      <c r="I7" s="63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164"/>
      <c r="W7" s="78"/>
    </row>
    <row r="8" spans="1:23" ht="18" customHeight="1" x14ac:dyDescent="0.25">
      <c r="A8" s="22"/>
      <c r="B8" s="71" t="s">
        <v>26</v>
      </c>
      <c r="C8" s="62"/>
      <c r="D8" s="35"/>
      <c r="E8" s="35"/>
      <c r="F8" s="72" t="s">
        <v>27</v>
      </c>
      <c r="G8" s="35"/>
      <c r="H8" s="35"/>
      <c r="I8" s="32"/>
      <c r="J8" s="32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164"/>
      <c r="W8" s="78"/>
    </row>
    <row r="9" spans="1:23" ht="20.100000000000001" customHeight="1" x14ac:dyDescent="0.25">
      <c r="A9" s="22"/>
      <c r="B9" s="70" t="s">
        <v>24</v>
      </c>
      <c r="C9" s="67"/>
      <c r="D9" s="67"/>
      <c r="E9" s="67"/>
      <c r="F9" s="67"/>
      <c r="G9" s="67"/>
      <c r="H9" s="68"/>
      <c r="I9" s="64"/>
      <c r="J9" s="64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164"/>
      <c r="W9" s="78"/>
    </row>
    <row r="10" spans="1:23" ht="18" customHeight="1" x14ac:dyDescent="0.25">
      <c r="A10" s="22"/>
      <c r="B10" s="61" t="s">
        <v>30</v>
      </c>
      <c r="C10" s="39"/>
      <c r="D10" s="32"/>
      <c r="E10" s="32"/>
      <c r="F10" s="60" t="s">
        <v>31</v>
      </c>
      <c r="G10" s="32"/>
      <c r="H10" s="32"/>
      <c r="I10" s="32"/>
      <c r="J10" s="32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164"/>
      <c r="W10" s="78"/>
    </row>
    <row r="11" spans="1:23" ht="20.100000000000001" customHeight="1" x14ac:dyDescent="0.25">
      <c r="A11" s="22"/>
      <c r="B11" s="70" t="s">
        <v>25</v>
      </c>
      <c r="C11" s="67"/>
      <c r="D11" s="67"/>
      <c r="E11" s="67"/>
      <c r="F11" s="67"/>
      <c r="G11" s="67"/>
      <c r="H11" s="68"/>
      <c r="I11" s="64"/>
      <c r="J11" s="64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164"/>
      <c r="W11" s="78"/>
    </row>
    <row r="12" spans="1:23" ht="18" customHeight="1" x14ac:dyDescent="0.25">
      <c r="A12" s="22"/>
      <c r="B12" s="61" t="s">
        <v>28</v>
      </c>
      <c r="C12" s="39"/>
      <c r="D12" s="32"/>
      <c r="E12" s="32"/>
      <c r="F12" s="60" t="s">
        <v>29</v>
      </c>
      <c r="G12" s="32"/>
      <c r="H12" s="32"/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164"/>
      <c r="W12" s="78"/>
    </row>
    <row r="13" spans="1:23" ht="18" customHeight="1" x14ac:dyDescent="0.25">
      <c r="A13" s="22"/>
      <c r="B13" s="47"/>
      <c r="C13" s="38"/>
      <c r="D13" s="28"/>
      <c r="E13" s="28"/>
      <c r="F13" s="28"/>
      <c r="G13" s="28"/>
      <c r="H13" s="28"/>
      <c r="I13" s="39"/>
      <c r="J13" s="32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164"/>
      <c r="W13" s="78"/>
    </row>
    <row r="14" spans="1:23" ht="18" customHeight="1" x14ac:dyDescent="0.25">
      <c r="A14" s="22"/>
      <c r="B14" s="79" t="s">
        <v>6</v>
      </c>
      <c r="C14" s="87" t="s">
        <v>52</v>
      </c>
      <c r="D14" s="86" t="s">
        <v>53</v>
      </c>
      <c r="E14" s="91" t="s">
        <v>54</v>
      </c>
      <c r="F14" s="99" t="s">
        <v>38</v>
      </c>
      <c r="G14" s="128"/>
      <c r="H14" s="56"/>
      <c r="I14" s="39"/>
      <c r="J14" s="32"/>
      <c r="K14" s="33"/>
      <c r="L14" s="33"/>
      <c r="M14" s="33"/>
      <c r="N14" s="33"/>
      <c r="O14" s="100"/>
      <c r="P14" s="108">
        <v>0</v>
      </c>
      <c r="Q14" s="104"/>
      <c r="R14" s="33"/>
      <c r="S14" s="33"/>
      <c r="T14" s="33"/>
      <c r="U14" s="33"/>
      <c r="V14" s="164"/>
      <c r="W14" s="78"/>
    </row>
    <row r="15" spans="1:23" ht="18" customHeight="1" x14ac:dyDescent="0.25">
      <c r="A15" s="22"/>
      <c r="B15" s="80" t="s">
        <v>32</v>
      </c>
      <c r="C15" s="88">
        <f>'SO 6123'!E58</f>
        <v>3428.86</v>
      </c>
      <c r="D15" s="83">
        <f>'SO 6123'!F58</f>
        <v>9206.52</v>
      </c>
      <c r="E15" s="92">
        <f>'SO 6123'!G58</f>
        <v>12635.38</v>
      </c>
      <c r="F15" s="141"/>
      <c r="G15" s="129"/>
      <c r="H15" s="75"/>
      <c r="I15" s="32"/>
      <c r="J15" s="32"/>
      <c r="K15" s="33"/>
      <c r="L15" s="33"/>
      <c r="M15" s="33"/>
      <c r="N15" s="33"/>
      <c r="O15" s="100"/>
      <c r="P15" s="109"/>
      <c r="Q15" s="104"/>
      <c r="R15" s="33"/>
      <c r="S15" s="33"/>
      <c r="T15" s="33"/>
      <c r="U15" s="33"/>
      <c r="V15" s="164"/>
      <c r="W15" s="78"/>
    </row>
    <row r="16" spans="1:23" ht="18" customHeight="1" x14ac:dyDescent="0.25">
      <c r="A16" s="22"/>
      <c r="B16" s="79" t="s">
        <v>33</v>
      </c>
      <c r="C16" s="118"/>
      <c r="D16" s="119"/>
      <c r="E16" s="120"/>
      <c r="F16" s="142" t="s">
        <v>39</v>
      </c>
      <c r="G16" s="129"/>
      <c r="H16" s="75"/>
      <c r="I16" s="32"/>
      <c r="J16" s="32"/>
      <c r="K16" s="33"/>
      <c r="L16" s="33"/>
      <c r="M16" s="33"/>
      <c r="N16" s="33"/>
      <c r="O16" s="100"/>
      <c r="P16" s="110">
        <f>(SUM(Z75:Z94))</f>
        <v>0</v>
      </c>
      <c r="Q16" s="104"/>
      <c r="R16" s="33"/>
      <c r="S16" s="33"/>
      <c r="T16" s="33"/>
      <c r="U16" s="33"/>
      <c r="V16" s="164"/>
      <c r="W16" s="78"/>
    </row>
    <row r="17" spans="1:26" ht="18" customHeight="1" x14ac:dyDescent="0.25">
      <c r="A17" s="22"/>
      <c r="B17" s="80" t="s">
        <v>34</v>
      </c>
      <c r="C17" s="88"/>
      <c r="D17" s="83"/>
      <c r="E17" s="92"/>
      <c r="F17" s="143" t="s">
        <v>40</v>
      </c>
      <c r="G17" s="129"/>
      <c r="H17" s="75"/>
      <c r="I17" s="32"/>
      <c r="J17" s="32"/>
      <c r="K17" s="33"/>
      <c r="L17" s="33"/>
      <c r="M17" s="33"/>
      <c r="N17" s="33"/>
      <c r="O17" s="100"/>
      <c r="P17" s="110">
        <f>(SUM(Y75:Y94))</f>
        <v>0</v>
      </c>
      <c r="Q17" s="104"/>
      <c r="R17" s="33"/>
      <c r="S17" s="33"/>
      <c r="T17" s="33"/>
      <c r="U17" s="33"/>
      <c r="V17" s="164"/>
      <c r="W17" s="78"/>
    </row>
    <row r="18" spans="1:26" ht="18" customHeight="1" x14ac:dyDescent="0.25">
      <c r="A18" s="22"/>
      <c r="B18" s="81" t="s">
        <v>35</v>
      </c>
      <c r="C18" s="89"/>
      <c r="D18" s="84"/>
      <c r="E18" s="93"/>
      <c r="F18" s="144"/>
      <c r="G18" s="130"/>
      <c r="H18" s="75"/>
      <c r="I18" s="32"/>
      <c r="J18" s="32"/>
      <c r="K18" s="33"/>
      <c r="L18" s="33"/>
      <c r="M18" s="33"/>
      <c r="N18" s="33"/>
      <c r="O18" s="100"/>
      <c r="P18" s="109"/>
      <c r="Q18" s="104"/>
      <c r="R18" s="33"/>
      <c r="S18" s="33"/>
      <c r="T18" s="33"/>
      <c r="U18" s="33"/>
      <c r="V18" s="164"/>
      <c r="W18" s="78"/>
    </row>
    <row r="19" spans="1:26" ht="18" customHeight="1" x14ac:dyDescent="0.25">
      <c r="A19" s="22"/>
      <c r="B19" s="81" t="s">
        <v>36</v>
      </c>
      <c r="C19" s="90"/>
      <c r="D19" s="85"/>
      <c r="E19" s="93"/>
      <c r="F19" s="98"/>
      <c r="G19" s="148"/>
      <c r="H19" s="76"/>
      <c r="I19" s="32"/>
      <c r="J19" s="32"/>
      <c r="K19" s="33"/>
      <c r="L19" s="33"/>
      <c r="M19" s="33"/>
      <c r="N19" s="33"/>
      <c r="O19" s="100"/>
      <c r="P19" s="109"/>
      <c r="Q19" s="104"/>
      <c r="R19" s="33"/>
      <c r="S19" s="33"/>
      <c r="T19" s="33"/>
      <c r="U19" s="33"/>
      <c r="V19" s="164"/>
      <c r="W19" s="78"/>
    </row>
    <row r="20" spans="1:26" ht="18" customHeight="1" x14ac:dyDescent="0.25">
      <c r="A20" s="22"/>
      <c r="B20" s="74" t="s">
        <v>37</v>
      </c>
      <c r="C20" s="82"/>
      <c r="D20" s="121"/>
      <c r="E20" s="122">
        <f>SUM(E15:E19)</f>
        <v>12635.38</v>
      </c>
      <c r="F20" s="145" t="s">
        <v>37</v>
      </c>
      <c r="G20" s="134"/>
      <c r="H20" s="56"/>
      <c r="I20" s="39"/>
      <c r="J20" s="32"/>
      <c r="K20" s="33"/>
      <c r="L20" s="33"/>
      <c r="M20" s="33"/>
      <c r="N20" s="33"/>
      <c r="O20" s="100"/>
      <c r="P20" s="111">
        <f>SUM(P14:P19)</f>
        <v>0</v>
      </c>
      <c r="Q20" s="104"/>
      <c r="R20" s="33"/>
      <c r="S20" s="33"/>
      <c r="T20" s="33"/>
      <c r="U20" s="33"/>
      <c r="V20" s="164"/>
      <c r="W20" s="78"/>
    </row>
    <row r="21" spans="1:26" ht="18" customHeight="1" x14ac:dyDescent="0.25">
      <c r="A21" s="22"/>
      <c r="B21" s="71" t="s">
        <v>46</v>
      </c>
      <c r="C21" s="73"/>
      <c r="D21" s="117"/>
      <c r="E21" s="94">
        <f>((E15*U22*0)+(E16*V22*0)+(E17*W22*0))/100</f>
        <v>0</v>
      </c>
      <c r="F21" s="146" t="s">
        <v>49</v>
      </c>
      <c r="G21" s="129"/>
      <c r="H21" s="75"/>
      <c r="I21" s="32"/>
      <c r="J21" s="32"/>
      <c r="K21" s="33"/>
      <c r="L21" s="33"/>
      <c r="M21" s="33"/>
      <c r="N21" s="33"/>
      <c r="O21" s="100"/>
      <c r="P21" s="110">
        <f>((E15*X22*0)+(E16*Y22*0)+(E17*Z22*0))/100</f>
        <v>0</v>
      </c>
      <c r="Q21" s="104"/>
      <c r="R21" s="33"/>
      <c r="S21" s="33"/>
      <c r="T21" s="33"/>
      <c r="U21" s="33"/>
      <c r="V21" s="164"/>
      <c r="W21" s="78"/>
    </row>
    <row r="22" spans="1:26" ht="18" customHeight="1" x14ac:dyDescent="0.25">
      <c r="A22" s="22"/>
      <c r="B22" s="61" t="s">
        <v>47</v>
      </c>
      <c r="C22" s="41"/>
      <c r="D22" s="96"/>
      <c r="E22" s="95">
        <f>((E15*U23*0)+(E16*V23*0)+(E17*W23*0))/100</f>
        <v>0</v>
      </c>
      <c r="F22" s="146" t="s">
        <v>50</v>
      </c>
      <c r="G22" s="129"/>
      <c r="H22" s="75"/>
      <c r="I22" s="32"/>
      <c r="J22" s="32"/>
      <c r="K22" s="33"/>
      <c r="L22" s="33"/>
      <c r="M22" s="33"/>
      <c r="N22" s="33"/>
      <c r="O22" s="100"/>
      <c r="P22" s="110">
        <f>((E15*X23*0)+(E16*Y23*0)+(E17*Z23*0))/100</f>
        <v>0</v>
      </c>
      <c r="Q22" s="104"/>
      <c r="R22" s="33"/>
      <c r="S22" s="33"/>
      <c r="T22" s="33"/>
      <c r="U22" s="33">
        <v>1</v>
      </c>
      <c r="V22" s="165">
        <v>1</v>
      </c>
      <c r="W22" s="78">
        <v>1</v>
      </c>
      <c r="X22">
        <v>1</v>
      </c>
      <c r="Y22">
        <v>1</v>
      </c>
      <c r="Z22">
        <v>1</v>
      </c>
    </row>
    <row r="23" spans="1:26" ht="18" customHeight="1" x14ac:dyDescent="0.25">
      <c r="A23" s="22"/>
      <c r="B23" s="61" t="s">
        <v>48</v>
      </c>
      <c r="C23" s="41"/>
      <c r="D23" s="96"/>
      <c r="E23" s="95">
        <f>((E15*U24*0)+(E16*V24*0)+(E17*W24*0))/100</f>
        <v>0</v>
      </c>
      <c r="F23" s="146" t="s">
        <v>51</v>
      </c>
      <c r="G23" s="129"/>
      <c r="H23" s="75"/>
      <c r="I23" s="32"/>
      <c r="J23" s="32"/>
      <c r="K23" s="33"/>
      <c r="L23" s="33"/>
      <c r="M23" s="33"/>
      <c r="N23" s="33"/>
      <c r="O23" s="100"/>
      <c r="P23" s="110">
        <f>((E15*X24*0)+(E16*Y24*0)+(E17*Z24*0))/100</f>
        <v>0</v>
      </c>
      <c r="Q23" s="104"/>
      <c r="R23" s="33"/>
      <c r="S23" s="33"/>
      <c r="T23" s="33"/>
      <c r="U23" s="33">
        <v>1</v>
      </c>
      <c r="V23" s="165">
        <v>1</v>
      </c>
      <c r="W23" s="78">
        <v>0</v>
      </c>
      <c r="X23">
        <v>1</v>
      </c>
      <c r="Y23">
        <v>1</v>
      </c>
      <c r="Z23">
        <v>1</v>
      </c>
    </row>
    <row r="24" spans="1:26" ht="18" customHeight="1" x14ac:dyDescent="0.25">
      <c r="A24" s="22"/>
      <c r="B24" s="48"/>
      <c r="C24" s="41"/>
      <c r="D24" s="96"/>
      <c r="E24" s="96"/>
      <c r="F24" s="147"/>
      <c r="G24" s="130"/>
      <c r="H24" s="75"/>
      <c r="I24" s="32"/>
      <c r="J24" s="32"/>
      <c r="K24" s="33"/>
      <c r="L24" s="33"/>
      <c r="M24" s="33"/>
      <c r="N24" s="33"/>
      <c r="O24" s="100"/>
      <c r="P24" s="112"/>
      <c r="Q24" s="104"/>
      <c r="R24" s="33"/>
      <c r="S24" s="33"/>
      <c r="T24" s="33"/>
      <c r="U24" s="33">
        <v>1</v>
      </c>
      <c r="V24" s="165">
        <v>1</v>
      </c>
      <c r="W24" s="78">
        <v>1</v>
      </c>
      <c r="X24">
        <v>1</v>
      </c>
      <c r="Y24">
        <v>1</v>
      </c>
      <c r="Z24">
        <v>0</v>
      </c>
    </row>
    <row r="25" spans="1:26" ht="18" customHeight="1" x14ac:dyDescent="0.25">
      <c r="A25" s="22"/>
      <c r="B25" s="61"/>
      <c r="C25" s="41"/>
      <c r="D25" s="96"/>
      <c r="E25" s="96"/>
      <c r="F25" s="127" t="s">
        <v>37</v>
      </c>
      <c r="G25" s="148"/>
      <c r="H25" s="75"/>
      <c r="I25" s="32"/>
      <c r="J25" s="32"/>
      <c r="K25" s="33"/>
      <c r="L25" s="33"/>
      <c r="M25" s="33"/>
      <c r="N25" s="33"/>
      <c r="O25" s="100"/>
      <c r="P25" s="111">
        <f>SUM(E21:E24)+SUM(P21:P24)</f>
        <v>0</v>
      </c>
      <c r="Q25" s="104"/>
      <c r="R25" s="33"/>
      <c r="S25" s="33"/>
      <c r="T25" s="33"/>
      <c r="U25" s="33"/>
      <c r="V25" s="164"/>
      <c r="W25" s="78"/>
    </row>
    <row r="26" spans="1:26" ht="18" customHeight="1" x14ac:dyDescent="0.25">
      <c r="A26" s="22"/>
      <c r="B26" s="159" t="s">
        <v>57</v>
      </c>
      <c r="C26" s="124"/>
      <c r="D26" s="126"/>
      <c r="E26" s="155"/>
      <c r="F26" s="145" t="s">
        <v>41</v>
      </c>
      <c r="G26" s="149"/>
      <c r="H26" s="77"/>
      <c r="I26" s="30"/>
      <c r="J26" s="30"/>
      <c r="K26" s="31"/>
      <c r="L26" s="31"/>
      <c r="M26" s="31"/>
      <c r="N26" s="31"/>
      <c r="O26" s="101"/>
      <c r="P26" s="113"/>
      <c r="Q26" s="105"/>
      <c r="R26" s="31"/>
      <c r="S26" s="31"/>
      <c r="T26" s="31"/>
      <c r="U26" s="31"/>
      <c r="V26" s="166"/>
      <c r="W26" s="78"/>
    </row>
    <row r="27" spans="1:26" ht="18" customHeight="1" x14ac:dyDescent="0.25">
      <c r="A27" s="22"/>
      <c r="B27" s="49"/>
      <c r="C27" s="43"/>
      <c r="D27" s="97"/>
      <c r="E27" s="156"/>
      <c r="F27" s="151" t="s">
        <v>42</v>
      </c>
      <c r="G27" s="131"/>
      <c r="H27" s="51"/>
      <c r="I27" s="35"/>
      <c r="J27" s="35"/>
      <c r="K27" s="36"/>
      <c r="L27" s="36"/>
      <c r="M27" s="36"/>
      <c r="N27" s="36"/>
      <c r="O27" s="102"/>
      <c r="P27" s="114">
        <f>E20+P20+E25+P25</f>
        <v>12635.38</v>
      </c>
      <c r="Q27" s="106"/>
      <c r="R27" s="36"/>
      <c r="S27" s="36"/>
      <c r="T27" s="36"/>
      <c r="U27" s="36"/>
      <c r="V27" s="167"/>
      <c r="W27" s="78"/>
    </row>
    <row r="28" spans="1:26" ht="18" customHeight="1" x14ac:dyDescent="0.25">
      <c r="A28" s="22"/>
      <c r="B28" s="50"/>
      <c r="C28" s="44"/>
      <c r="D28" s="22"/>
      <c r="E28" s="157"/>
      <c r="F28" s="152" t="s">
        <v>43</v>
      </c>
      <c r="G28" s="132"/>
      <c r="H28" s="301">
        <f>P27-SUM('SO 6123'!K75:'SO 6123'!K94)</f>
        <v>12635.38</v>
      </c>
      <c r="I28" s="28"/>
      <c r="J28" s="28"/>
      <c r="K28" s="29"/>
      <c r="L28" s="29"/>
      <c r="M28" s="29"/>
      <c r="N28" s="29"/>
      <c r="O28" s="103"/>
      <c r="P28" s="115">
        <f>ROUND(((ROUND(H28,2)*20)*1/100),2)</f>
        <v>2527.08</v>
      </c>
      <c r="Q28" s="107"/>
      <c r="R28" s="29"/>
      <c r="S28" s="29"/>
      <c r="T28" s="29"/>
      <c r="U28" s="29"/>
      <c r="V28" s="168"/>
      <c r="W28" s="78"/>
    </row>
    <row r="29" spans="1:26" ht="18" customHeight="1" x14ac:dyDescent="0.25">
      <c r="A29" s="22"/>
      <c r="B29" s="50"/>
      <c r="C29" s="44"/>
      <c r="D29" s="22"/>
      <c r="E29" s="157"/>
      <c r="F29" s="153" t="s">
        <v>44</v>
      </c>
      <c r="G29" s="133"/>
      <c r="H29" s="40">
        <f>SUM('SO 6123'!K75:'SO 6123'!K94)</f>
        <v>0</v>
      </c>
      <c r="I29" s="32"/>
      <c r="J29" s="32"/>
      <c r="K29" s="33"/>
      <c r="L29" s="33"/>
      <c r="M29" s="33"/>
      <c r="N29" s="33"/>
      <c r="O29" s="100"/>
      <c r="P29" s="108">
        <f>ROUND(((ROUND(H29,2)*0)/100),2)</f>
        <v>0</v>
      </c>
      <c r="Q29" s="104"/>
      <c r="R29" s="33"/>
      <c r="S29" s="33"/>
      <c r="T29" s="33"/>
      <c r="U29" s="33"/>
      <c r="V29" s="164"/>
      <c r="W29" s="78"/>
    </row>
    <row r="30" spans="1:26" ht="18" customHeight="1" x14ac:dyDescent="0.25">
      <c r="A30" s="22"/>
      <c r="B30" s="50"/>
      <c r="C30" s="44"/>
      <c r="D30" s="22"/>
      <c r="E30" s="157"/>
      <c r="F30" s="154" t="s">
        <v>45</v>
      </c>
      <c r="G30" s="150"/>
      <c r="H30" s="138"/>
      <c r="I30" s="139"/>
      <c r="J30" s="28"/>
      <c r="K30" s="29"/>
      <c r="L30" s="29"/>
      <c r="M30" s="29"/>
      <c r="N30" s="29"/>
      <c r="O30" s="103"/>
      <c r="P30" s="140">
        <f>SUM(P27:P29)</f>
        <v>15162.46</v>
      </c>
      <c r="Q30" s="104"/>
      <c r="R30" s="33"/>
      <c r="S30" s="33"/>
      <c r="T30" s="33"/>
      <c r="U30" s="33"/>
      <c r="V30" s="164"/>
      <c r="W30" s="78"/>
    </row>
    <row r="31" spans="1:26" ht="18" customHeight="1" x14ac:dyDescent="0.25">
      <c r="A31" s="22"/>
      <c r="B31" s="46"/>
      <c r="C31" s="37"/>
      <c r="D31" s="135"/>
      <c r="E31" s="158"/>
      <c r="F31" s="131"/>
      <c r="G31" s="136"/>
      <c r="H31" s="41"/>
      <c r="I31" s="32"/>
      <c r="J31" s="32"/>
      <c r="K31" s="33"/>
      <c r="L31" s="33"/>
      <c r="M31" s="33"/>
      <c r="N31" s="33"/>
      <c r="O31" s="100"/>
      <c r="P31" s="116"/>
      <c r="Q31" s="104"/>
      <c r="R31" s="33"/>
      <c r="S31" s="33"/>
      <c r="T31" s="33"/>
      <c r="U31" s="33"/>
      <c r="V31" s="164"/>
      <c r="W31" s="78"/>
    </row>
    <row r="32" spans="1:26" ht="18" customHeight="1" x14ac:dyDescent="0.25">
      <c r="A32" s="22"/>
      <c r="B32" s="159" t="s">
        <v>55</v>
      </c>
      <c r="C32" s="137"/>
      <c r="D32" s="26"/>
      <c r="E32" s="160" t="s">
        <v>56</v>
      </c>
      <c r="F32" s="97"/>
      <c r="G32" s="26"/>
      <c r="H32" s="42"/>
      <c r="I32" s="30"/>
      <c r="J32" s="30"/>
      <c r="K32" s="31"/>
      <c r="L32" s="31"/>
      <c r="M32" s="31"/>
      <c r="N32" s="31"/>
      <c r="O32" s="31"/>
      <c r="P32" s="25"/>
      <c r="Q32" s="31"/>
      <c r="R32" s="31"/>
      <c r="S32" s="31"/>
      <c r="T32" s="31"/>
      <c r="U32" s="31"/>
      <c r="V32" s="166"/>
      <c r="W32" s="78"/>
    </row>
    <row r="33" spans="1:23" ht="18" customHeight="1" x14ac:dyDescent="0.25">
      <c r="A33" s="22"/>
      <c r="B33" s="49"/>
      <c r="C33" s="43"/>
      <c r="D33" s="24"/>
      <c r="E33" s="24"/>
      <c r="F33" s="24"/>
      <c r="G33" s="24"/>
      <c r="H33" s="24"/>
      <c r="I33" s="24"/>
      <c r="J33" s="2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69"/>
      <c r="W33" s="78"/>
    </row>
    <row r="34" spans="1:23" ht="18" customHeight="1" x14ac:dyDescent="0.25">
      <c r="A34" s="22"/>
      <c r="B34" s="50"/>
      <c r="C34" s="44"/>
      <c r="D34" s="3"/>
      <c r="E34" s="3"/>
      <c r="F34" s="3"/>
      <c r="G34" s="3"/>
      <c r="H34" s="3"/>
      <c r="I34" s="3"/>
      <c r="J34" s="3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70"/>
      <c r="W34" s="78"/>
    </row>
    <row r="35" spans="1:23" ht="18" customHeight="1" x14ac:dyDescent="0.25">
      <c r="A35" s="22"/>
      <c r="B35" s="50"/>
      <c r="C35" s="44"/>
      <c r="D35" s="3"/>
      <c r="E35" s="3"/>
      <c r="F35" s="3"/>
      <c r="G35" s="3"/>
      <c r="H35" s="3"/>
      <c r="I35" s="3"/>
      <c r="J35" s="3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70"/>
      <c r="W35" s="78"/>
    </row>
    <row r="36" spans="1:23" ht="18" customHeight="1" x14ac:dyDescent="0.25">
      <c r="A36" s="22"/>
      <c r="B36" s="50"/>
      <c r="C36" s="44"/>
      <c r="D36" s="3"/>
      <c r="E36" s="3"/>
      <c r="F36" s="3"/>
      <c r="G36" s="3"/>
      <c r="H36" s="3"/>
      <c r="I36" s="3"/>
      <c r="J36" s="3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70"/>
      <c r="W36" s="78"/>
    </row>
    <row r="37" spans="1:23" ht="18" customHeight="1" x14ac:dyDescent="0.25">
      <c r="A37" s="22"/>
      <c r="B37" s="46"/>
      <c r="C37" s="37"/>
      <c r="D37" s="11"/>
      <c r="E37" s="11"/>
      <c r="F37" s="11"/>
      <c r="G37" s="11"/>
      <c r="H37" s="11"/>
      <c r="I37" s="11"/>
      <c r="J37" s="11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71"/>
      <c r="W37" s="78"/>
    </row>
    <row r="38" spans="1:23" ht="18" customHeight="1" x14ac:dyDescent="0.25">
      <c r="A38" s="22"/>
      <c r="B38" s="172"/>
      <c r="C38" s="173"/>
      <c r="D38" s="174"/>
      <c r="E38" s="174"/>
      <c r="F38" s="174"/>
      <c r="G38" s="174"/>
      <c r="H38" s="174"/>
      <c r="I38" s="174"/>
      <c r="J38" s="174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6"/>
      <c r="W38" s="78"/>
    </row>
    <row r="39" spans="1:23" ht="18" customHeight="1" x14ac:dyDescent="0.25">
      <c r="A39" s="22"/>
      <c r="B39" s="50"/>
      <c r="C39" s="3"/>
      <c r="D39" s="3"/>
      <c r="E39" s="3"/>
      <c r="F39" s="3"/>
      <c r="G39" s="3"/>
      <c r="H39" s="3"/>
      <c r="I39" s="3"/>
      <c r="J39" s="3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299"/>
    </row>
    <row r="40" spans="1:23" ht="18" customHeight="1" x14ac:dyDescent="0.25">
      <c r="A40" s="22"/>
      <c r="B40" s="50"/>
      <c r="C40" s="3"/>
      <c r="D40" s="3"/>
      <c r="E40" s="3"/>
      <c r="F40" s="3"/>
      <c r="G40" s="3"/>
      <c r="H40" s="3"/>
      <c r="I40" s="3"/>
      <c r="J40" s="3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299"/>
    </row>
    <row r="41" spans="1:23" x14ac:dyDescent="0.25">
      <c r="A41" s="22"/>
      <c r="B41" s="50"/>
      <c r="C41" s="3"/>
      <c r="D41" s="3"/>
      <c r="E41" s="3"/>
      <c r="F41" s="3"/>
      <c r="G41" s="3"/>
      <c r="H41" s="3"/>
      <c r="I41" s="3"/>
      <c r="J41" s="3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299"/>
    </row>
    <row r="42" spans="1:23" x14ac:dyDescent="0.25">
      <c r="A42" s="183"/>
      <c r="B42" s="277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299"/>
    </row>
    <row r="43" spans="1:23" x14ac:dyDescent="0.25">
      <c r="A43" s="183"/>
      <c r="B43" s="278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78"/>
    </row>
    <row r="44" spans="1:23" ht="35.1" customHeight="1" x14ac:dyDescent="0.25">
      <c r="A44" s="183"/>
      <c r="B44" s="279" t="s">
        <v>0</v>
      </c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212"/>
      <c r="W44" s="78"/>
    </row>
    <row r="45" spans="1:23" x14ac:dyDescent="0.25">
      <c r="A45" s="183"/>
      <c r="B45" s="280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69"/>
      <c r="W45" s="78"/>
    </row>
    <row r="46" spans="1:23" ht="20.100000000000001" customHeight="1" x14ac:dyDescent="0.25">
      <c r="A46" s="276"/>
      <c r="B46" s="281" t="s">
        <v>23</v>
      </c>
      <c r="C46" s="185"/>
      <c r="D46" s="185"/>
      <c r="E46" s="186"/>
      <c r="F46" s="187" t="s">
        <v>20</v>
      </c>
      <c r="G46" s="185"/>
      <c r="H46" s="186"/>
      <c r="I46" s="182"/>
      <c r="J46" s="3"/>
      <c r="K46" s="3"/>
      <c r="L46" s="3"/>
      <c r="M46" s="3"/>
      <c r="N46" s="3"/>
      <c r="O46" s="3"/>
      <c r="P46" s="3"/>
      <c r="Q46" s="14"/>
      <c r="R46" s="14"/>
      <c r="S46" s="14"/>
      <c r="T46" s="14"/>
      <c r="U46" s="14"/>
      <c r="V46" s="170"/>
      <c r="W46" s="78"/>
    </row>
    <row r="47" spans="1:23" ht="20.100000000000001" customHeight="1" x14ac:dyDescent="0.25">
      <c r="A47" s="276"/>
      <c r="B47" s="281" t="s">
        <v>24</v>
      </c>
      <c r="C47" s="185"/>
      <c r="D47" s="185"/>
      <c r="E47" s="186"/>
      <c r="F47" s="187" t="s">
        <v>18</v>
      </c>
      <c r="G47" s="185"/>
      <c r="H47" s="186"/>
      <c r="I47" s="182"/>
      <c r="J47" s="3"/>
      <c r="K47" s="3"/>
      <c r="L47" s="3"/>
      <c r="M47" s="3"/>
      <c r="N47" s="3"/>
      <c r="O47" s="3"/>
      <c r="P47" s="3"/>
      <c r="Q47" s="14"/>
      <c r="R47" s="14"/>
      <c r="S47" s="14"/>
      <c r="T47" s="14"/>
      <c r="U47" s="14"/>
      <c r="V47" s="170"/>
      <c r="W47" s="78"/>
    </row>
    <row r="48" spans="1:23" ht="20.100000000000001" customHeight="1" x14ac:dyDescent="0.25">
      <c r="A48" s="276"/>
      <c r="B48" s="281" t="s">
        <v>25</v>
      </c>
      <c r="C48" s="185"/>
      <c r="D48" s="185"/>
      <c r="E48" s="186"/>
      <c r="F48" s="187" t="s">
        <v>61</v>
      </c>
      <c r="G48" s="185"/>
      <c r="H48" s="186"/>
      <c r="I48" s="182"/>
      <c r="J48" s="3"/>
      <c r="K48" s="3"/>
      <c r="L48" s="3"/>
      <c r="M48" s="3"/>
      <c r="N48" s="3"/>
      <c r="O48" s="3"/>
      <c r="P48" s="3"/>
      <c r="Q48" s="14"/>
      <c r="R48" s="14"/>
      <c r="S48" s="14"/>
      <c r="T48" s="14"/>
      <c r="U48" s="14"/>
      <c r="V48" s="170"/>
      <c r="W48" s="78"/>
    </row>
    <row r="49" spans="1:26" ht="30" customHeight="1" x14ac:dyDescent="0.25">
      <c r="A49" s="276"/>
      <c r="B49" s="282" t="s">
        <v>1</v>
      </c>
      <c r="C49" s="188"/>
      <c r="D49" s="188"/>
      <c r="E49" s="188"/>
      <c r="F49" s="188"/>
      <c r="G49" s="188"/>
      <c r="H49" s="188"/>
      <c r="I49" s="189"/>
      <c r="J49" s="3"/>
      <c r="K49" s="3"/>
      <c r="L49" s="3"/>
      <c r="M49" s="3"/>
      <c r="N49" s="3"/>
      <c r="O49" s="3"/>
      <c r="P49" s="3"/>
      <c r="Q49" s="14"/>
      <c r="R49" s="14"/>
      <c r="S49" s="14"/>
      <c r="T49" s="14"/>
      <c r="U49" s="14"/>
      <c r="V49" s="170"/>
      <c r="W49" s="78"/>
    </row>
    <row r="50" spans="1:26" x14ac:dyDescent="0.25">
      <c r="A50" s="22"/>
      <c r="B50" s="283" t="s">
        <v>125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4"/>
      <c r="R50" s="14"/>
      <c r="S50" s="14"/>
      <c r="T50" s="14"/>
      <c r="U50" s="14"/>
      <c r="V50" s="170"/>
      <c r="W50" s="78"/>
    </row>
    <row r="51" spans="1:26" x14ac:dyDescent="0.25">
      <c r="A51" s="22"/>
      <c r="B51" s="50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4"/>
      <c r="R51" s="14"/>
      <c r="S51" s="14"/>
      <c r="T51" s="14"/>
      <c r="U51" s="14"/>
      <c r="V51" s="170"/>
      <c r="W51" s="78"/>
    </row>
    <row r="52" spans="1:26" x14ac:dyDescent="0.25">
      <c r="A52" s="22"/>
      <c r="B52" s="50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4"/>
      <c r="R52" s="14"/>
      <c r="S52" s="14"/>
      <c r="T52" s="14"/>
      <c r="U52" s="14"/>
      <c r="V52" s="170"/>
      <c r="W52" s="78"/>
    </row>
    <row r="53" spans="1:26" x14ac:dyDescent="0.25">
      <c r="A53" s="22"/>
      <c r="B53" s="283" t="s">
        <v>62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4"/>
      <c r="R53" s="14"/>
      <c r="S53" s="14"/>
      <c r="T53" s="14"/>
      <c r="U53" s="14"/>
      <c r="V53" s="170"/>
      <c r="W53" s="78"/>
    </row>
    <row r="54" spans="1:26" x14ac:dyDescent="0.25">
      <c r="A54" s="2"/>
      <c r="B54" s="284" t="s">
        <v>58</v>
      </c>
      <c r="C54" s="181"/>
      <c r="D54" s="180"/>
      <c r="E54" s="180" t="s">
        <v>52</v>
      </c>
      <c r="F54" s="180" t="s">
        <v>53</v>
      </c>
      <c r="G54" s="180" t="s">
        <v>37</v>
      </c>
      <c r="H54" s="180" t="s">
        <v>59</v>
      </c>
      <c r="I54" s="180" t="s">
        <v>60</v>
      </c>
      <c r="J54" s="179"/>
      <c r="K54" s="179"/>
      <c r="L54" s="179"/>
      <c r="M54" s="179"/>
      <c r="N54" s="179"/>
      <c r="O54" s="179"/>
      <c r="P54" s="179"/>
      <c r="Q54" s="177"/>
      <c r="R54" s="177"/>
      <c r="S54" s="177"/>
      <c r="T54" s="177"/>
      <c r="U54" s="177"/>
      <c r="V54" s="213"/>
      <c r="W54" s="78"/>
    </row>
    <row r="55" spans="1:26" x14ac:dyDescent="0.25">
      <c r="A55" s="13"/>
      <c r="B55" s="285" t="s">
        <v>63</v>
      </c>
      <c r="C55" s="198"/>
      <c r="D55" s="198"/>
      <c r="E55" s="194"/>
      <c r="F55" s="194"/>
      <c r="G55" s="194"/>
      <c r="H55" s="195"/>
      <c r="I55" s="195"/>
      <c r="J55" s="195"/>
      <c r="K55" s="195"/>
      <c r="L55" s="195"/>
      <c r="M55" s="195"/>
      <c r="N55" s="195"/>
      <c r="O55" s="195"/>
      <c r="P55" s="195"/>
      <c r="Q55" s="196"/>
      <c r="R55" s="196"/>
      <c r="S55" s="196"/>
      <c r="T55" s="196"/>
      <c r="U55" s="196"/>
      <c r="V55" s="214"/>
      <c r="W55" s="300"/>
      <c r="X55" s="197"/>
      <c r="Y55" s="197"/>
      <c r="Z55" s="197"/>
    </row>
    <row r="56" spans="1:26" x14ac:dyDescent="0.25">
      <c r="A56" s="13"/>
      <c r="B56" s="286" t="s">
        <v>64</v>
      </c>
      <c r="C56" s="201"/>
      <c r="D56" s="201"/>
      <c r="E56" s="199">
        <f>'SO 6123'!L88</f>
        <v>2811.65</v>
      </c>
      <c r="F56" s="199">
        <f>'SO 6123'!M88</f>
        <v>9206.52</v>
      </c>
      <c r="G56" s="199">
        <f>'SO 6123'!I88</f>
        <v>12018.17</v>
      </c>
      <c r="H56" s="200">
        <f>'SO 6123'!S88</f>
        <v>15.69</v>
      </c>
      <c r="I56" s="200">
        <f>'SO 6123'!V88</f>
        <v>0</v>
      </c>
      <c r="J56" s="200"/>
      <c r="K56" s="200"/>
      <c r="L56" s="200"/>
      <c r="M56" s="200"/>
      <c r="N56" s="200"/>
      <c r="O56" s="200"/>
      <c r="P56" s="200"/>
      <c r="Q56" s="197"/>
      <c r="R56" s="197"/>
      <c r="S56" s="197"/>
      <c r="T56" s="197"/>
      <c r="U56" s="197"/>
      <c r="V56" s="215"/>
      <c r="W56" s="300"/>
      <c r="X56" s="197"/>
      <c r="Y56" s="197"/>
      <c r="Z56" s="197"/>
    </row>
    <row r="57" spans="1:26" x14ac:dyDescent="0.25">
      <c r="A57" s="13"/>
      <c r="B57" s="286" t="s">
        <v>67</v>
      </c>
      <c r="C57" s="201"/>
      <c r="D57" s="201"/>
      <c r="E57" s="199">
        <f>'SO 6123'!L92</f>
        <v>617.21</v>
      </c>
      <c r="F57" s="199">
        <f>'SO 6123'!M92</f>
        <v>0</v>
      </c>
      <c r="G57" s="199">
        <f>'SO 6123'!I92</f>
        <v>617.21</v>
      </c>
      <c r="H57" s="200">
        <f>'SO 6123'!S92</f>
        <v>0</v>
      </c>
      <c r="I57" s="200">
        <f>'SO 6123'!V92</f>
        <v>0</v>
      </c>
      <c r="J57" s="200"/>
      <c r="K57" s="200"/>
      <c r="L57" s="200"/>
      <c r="M57" s="200"/>
      <c r="N57" s="200"/>
      <c r="O57" s="200"/>
      <c r="P57" s="200"/>
      <c r="Q57" s="197"/>
      <c r="R57" s="197"/>
      <c r="S57" s="197"/>
      <c r="T57" s="197"/>
      <c r="U57" s="197"/>
      <c r="V57" s="215"/>
      <c r="W57" s="300"/>
      <c r="X57" s="197"/>
      <c r="Y57" s="197"/>
      <c r="Z57" s="197"/>
    </row>
    <row r="58" spans="1:26" x14ac:dyDescent="0.25">
      <c r="A58" s="13"/>
      <c r="B58" s="287" t="s">
        <v>63</v>
      </c>
      <c r="C58" s="202"/>
      <c r="D58" s="202"/>
      <c r="E58" s="203">
        <f>'SO 6123'!L94</f>
        <v>3428.86</v>
      </c>
      <c r="F58" s="203">
        <f>'SO 6123'!M94</f>
        <v>9206.52</v>
      </c>
      <c r="G58" s="203">
        <f>'SO 6123'!I94</f>
        <v>12635.38</v>
      </c>
      <c r="H58" s="204">
        <f>'SO 6123'!S94</f>
        <v>15.69</v>
      </c>
      <c r="I58" s="204">
        <f>'SO 6123'!V94</f>
        <v>0</v>
      </c>
      <c r="J58" s="204"/>
      <c r="K58" s="204"/>
      <c r="L58" s="204"/>
      <c r="M58" s="204"/>
      <c r="N58" s="204"/>
      <c r="O58" s="204"/>
      <c r="P58" s="204"/>
      <c r="Q58" s="197"/>
      <c r="R58" s="197"/>
      <c r="S58" s="197"/>
      <c r="T58" s="197"/>
      <c r="U58" s="197"/>
      <c r="V58" s="215"/>
      <c r="W58" s="300"/>
      <c r="X58" s="197"/>
      <c r="Y58" s="197"/>
      <c r="Z58" s="197"/>
    </row>
    <row r="59" spans="1:26" x14ac:dyDescent="0.25">
      <c r="A59" s="1"/>
      <c r="B59" s="288"/>
      <c r="C59" s="1"/>
      <c r="D59" s="1"/>
      <c r="E59" s="191"/>
      <c r="F59" s="191"/>
      <c r="G59" s="191"/>
      <c r="H59" s="192"/>
      <c r="I59" s="192"/>
      <c r="J59" s="192"/>
      <c r="K59" s="192"/>
      <c r="L59" s="192"/>
      <c r="M59" s="192"/>
      <c r="N59" s="192"/>
      <c r="O59" s="192"/>
      <c r="P59" s="192"/>
      <c r="V59" s="216"/>
      <c r="W59" s="78"/>
    </row>
    <row r="60" spans="1:26" x14ac:dyDescent="0.25">
      <c r="A60" s="205"/>
      <c r="B60" s="289" t="s">
        <v>68</v>
      </c>
      <c r="C60" s="207"/>
      <c r="D60" s="207"/>
      <c r="E60" s="208">
        <f>'SO 6123'!L95</f>
        <v>3428.86</v>
      </c>
      <c r="F60" s="208">
        <f>'SO 6123'!M95</f>
        <v>9206.52</v>
      </c>
      <c r="G60" s="208">
        <f>'SO 6123'!I95</f>
        <v>12635.38</v>
      </c>
      <c r="H60" s="209">
        <f>'SO 6123'!S95</f>
        <v>15.69</v>
      </c>
      <c r="I60" s="209">
        <f>'SO 6123'!V95</f>
        <v>0</v>
      </c>
      <c r="J60" s="210"/>
      <c r="K60" s="210"/>
      <c r="L60" s="210"/>
      <c r="M60" s="210"/>
      <c r="N60" s="210"/>
      <c r="O60" s="210"/>
      <c r="P60" s="210"/>
      <c r="Q60" s="211"/>
      <c r="R60" s="211"/>
      <c r="S60" s="211"/>
      <c r="T60" s="211"/>
      <c r="U60" s="211"/>
      <c r="V60" s="217"/>
      <c r="W60" s="300"/>
      <c r="X60" s="206"/>
      <c r="Y60" s="206"/>
      <c r="Z60" s="206"/>
    </row>
    <row r="61" spans="1:26" x14ac:dyDescent="0.25">
      <c r="A61" s="22"/>
      <c r="B61" s="50"/>
      <c r="C61" s="3"/>
      <c r="D61" s="3"/>
      <c r="E61" s="21"/>
      <c r="F61" s="21"/>
      <c r="G61" s="21"/>
      <c r="H61" s="218"/>
      <c r="I61" s="218"/>
      <c r="J61" s="218"/>
      <c r="K61" s="218"/>
      <c r="L61" s="218"/>
      <c r="M61" s="218"/>
      <c r="N61" s="218"/>
      <c r="O61" s="218"/>
      <c r="P61" s="218"/>
      <c r="Q61" s="14"/>
      <c r="R61" s="14"/>
      <c r="S61" s="14"/>
      <c r="T61" s="14"/>
      <c r="U61" s="14"/>
      <c r="V61" s="14"/>
      <c r="W61" s="78"/>
    </row>
    <row r="62" spans="1:26" x14ac:dyDescent="0.25">
      <c r="A62" s="22"/>
      <c r="B62" s="50"/>
      <c r="C62" s="3"/>
      <c r="D62" s="3"/>
      <c r="E62" s="21"/>
      <c r="F62" s="21"/>
      <c r="G62" s="21"/>
      <c r="H62" s="218"/>
      <c r="I62" s="218"/>
      <c r="J62" s="218"/>
      <c r="K62" s="218"/>
      <c r="L62" s="218"/>
      <c r="M62" s="218"/>
      <c r="N62" s="218"/>
      <c r="O62" s="218"/>
      <c r="P62" s="218"/>
      <c r="Q62" s="14"/>
      <c r="R62" s="14"/>
      <c r="S62" s="14"/>
      <c r="T62" s="14"/>
      <c r="U62" s="14"/>
      <c r="V62" s="14"/>
      <c r="W62" s="78"/>
    </row>
    <row r="63" spans="1:26" x14ac:dyDescent="0.25">
      <c r="A63" s="22"/>
      <c r="B63" s="46"/>
      <c r="C63" s="11"/>
      <c r="D63" s="11"/>
      <c r="E63" s="34"/>
      <c r="F63" s="34"/>
      <c r="G63" s="34"/>
      <c r="H63" s="219"/>
      <c r="I63" s="219"/>
      <c r="J63" s="219"/>
      <c r="K63" s="219"/>
      <c r="L63" s="219"/>
      <c r="M63" s="219"/>
      <c r="N63" s="219"/>
      <c r="O63" s="219"/>
      <c r="P63" s="219"/>
      <c r="Q63" s="23"/>
      <c r="R63" s="23"/>
      <c r="S63" s="23"/>
      <c r="T63" s="23"/>
      <c r="U63" s="23"/>
      <c r="V63" s="23"/>
      <c r="W63" s="78"/>
    </row>
    <row r="64" spans="1:26" ht="35.1" customHeight="1" x14ac:dyDescent="0.25">
      <c r="A64" s="1"/>
      <c r="B64" s="290" t="s">
        <v>69</v>
      </c>
      <c r="C64" s="220"/>
      <c r="D64" s="220"/>
      <c r="E64" s="220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78"/>
    </row>
    <row r="65" spans="1:26" x14ac:dyDescent="0.25">
      <c r="A65" s="22"/>
      <c r="B65" s="123"/>
      <c r="C65" s="26"/>
      <c r="D65" s="26"/>
      <c r="E65" s="125"/>
      <c r="F65" s="125"/>
      <c r="G65" s="125"/>
      <c r="H65" s="239"/>
      <c r="I65" s="239"/>
      <c r="J65" s="239"/>
      <c r="K65" s="239"/>
      <c r="L65" s="239"/>
      <c r="M65" s="239"/>
      <c r="N65" s="239"/>
      <c r="O65" s="239"/>
      <c r="P65" s="239"/>
      <c r="Q65" s="27"/>
      <c r="R65" s="27"/>
      <c r="S65" s="27"/>
      <c r="T65" s="27"/>
      <c r="U65" s="27"/>
      <c r="V65" s="27"/>
      <c r="W65" s="78"/>
    </row>
    <row r="66" spans="1:26" ht="20.100000000000001" customHeight="1" x14ac:dyDescent="0.25">
      <c r="A66" s="276"/>
      <c r="B66" s="291" t="s">
        <v>23</v>
      </c>
      <c r="C66" s="232"/>
      <c r="D66" s="232"/>
      <c r="E66" s="233"/>
      <c r="F66" s="234"/>
      <c r="G66" s="234"/>
      <c r="H66" s="235" t="s">
        <v>80</v>
      </c>
      <c r="I66" s="236" t="s">
        <v>81</v>
      </c>
      <c r="J66" s="237"/>
      <c r="K66" s="237"/>
      <c r="L66" s="237"/>
      <c r="M66" s="237"/>
      <c r="N66" s="237"/>
      <c r="O66" s="237"/>
      <c r="P66" s="238"/>
      <c r="Q66" s="25"/>
      <c r="R66" s="25"/>
      <c r="S66" s="25"/>
      <c r="T66" s="25"/>
      <c r="U66" s="25"/>
      <c r="V66" s="25"/>
      <c r="W66" s="78"/>
    </row>
    <row r="67" spans="1:26" ht="20.100000000000001" customHeight="1" x14ac:dyDescent="0.25">
      <c r="A67" s="276"/>
      <c r="B67" s="281" t="s">
        <v>24</v>
      </c>
      <c r="C67" s="185"/>
      <c r="D67" s="185"/>
      <c r="E67" s="186"/>
      <c r="F67" s="228"/>
      <c r="G67" s="228"/>
      <c r="H67" s="229" t="s">
        <v>18</v>
      </c>
      <c r="I67" s="229"/>
      <c r="J67" s="218"/>
      <c r="K67" s="218"/>
      <c r="L67" s="218"/>
      <c r="M67" s="218"/>
      <c r="N67" s="218"/>
      <c r="O67" s="218"/>
      <c r="P67" s="218"/>
      <c r="Q67" s="14"/>
      <c r="R67" s="14"/>
      <c r="S67" s="14"/>
      <c r="T67" s="14"/>
      <c r="U67" s="14"/>
      <c r="V67" s="14"/>
      <c r="W67" s="78"/>
    </row>
    <row r="68" spans="1:26" ht="20.100000000000001" customHeight="1" x14ac:dyDescent="0.25">
      <c r="A68" s="276"/>
      <c r="B68" s="281" t="s">
        <v>25</v>
      </c>
      <c r="C68" s="185"/>
      <c r="D68" s="185"/>
      <c r="E68" s="186"/>
      <c r="F68" s="228"/>
      <c r="G68" s="228"/>
      <c r="H68" s="229" t="s">
        <v>82</v>
      </c>
      <c r="I68" s="229" t="s">
        <v>22</v>
      </c>
      <c r="J68" s="218"/>
      <c r="K68" s="218"/>
      <c r="L68" s="218"/>
      <c r="M68" s="218"/>
      <c r="N68" s="218"/>
      <c r="O68" s="218"/>
      <c r="P68" s="218"/>
      <c r="Q68" s="14"/>
      <c r="R68" s="14"/>
      <c r="S68" s="14"/>
      <c r="T68" s="14"/>
      <c r="U68" s="14"/>
      <c r="V68" s="14"/>
      <c r="W68" s="78"/>
    </row>
    <row r="69" spans="1:26" ht="20.100000000000001" customHeight="1" x14ac:dyDescent="0.25">
      <c r="A69" s="22"/>
      <c r="B69" s="283" t="s">
        <v>83</v>
      </c>
      <c r="C69" s="3"/>
      <c r="D69" s="3"/>
      <c r="E69" s="21"/>
      <c r="F69" s="21"/>
      <c r="G69" s="21"/>
      <c r="H69" s="218"/>
      <c r="I69" s="218"/>
      <c r="J69" s="218"/>
      <c r="K69" s="218"/>
      <c r="L69" s="218"/>
      <c r="M69" s="218"/>
      <c r="N69" s="218"/>
      <c r="O69" s="218"/>
      <c r="P69" s="218"/>
      <c r="Q69" s="14"/>
      <c r="R69" s="14"/>
      <c r="S69" s="14"/>
      <c r="T69" s="14"/>
      <c r="U69" s="14"/>
      <c r="V69" s="14"/>
      <c r="W69" s="78"/>
    </row>
    <row r="70" spans="1:26" ht="20.100000000000001" customHeight="1" x14ac:dyDescent="0.25">
      <c r="A70" s="22"/>
      <c r="B70" s="283" t="s">
        <v>125</v>
      </c>
      <c r="C70" s="3"/>
      <c r="D70" s="3"/>
      <c r="E70" s="21"/>
      <c r="F70" s="21"/>
      <c r="G70" s="21"/>
      <c r="H70" s="218"/>
      <c r="I70" s="218"/>
      <c r="J70" s="218"/>
      <c r="K70" s="218"/>
      <c r="L70" s="218"/>
      <c r="M70" s="218"/>
      <c r="N70" s="218"/>
      <c r="O70" s="218"/>
      <c r="P70" s="218"/>
      <c r="Q70" s="14"/>
      <c r="R70" s="14"/>
      <c r="S70" s="14"/>
      <c r="T70" s="14"/>
      <c r="U70" s="14"/>
      <c r="V70" s="14"/>
      <c r="W70" s="78"/>
    </row>
    <row r="71" spans="1:26" ht="20.100000000000001" customHeight="1" x14ac:dyDescent="0.25">
      <c r="A71" s="22"/>
      <c r="B71" s="50"/>
      <c r="C71" s="3"/>
      <c r="D71" s="3"/>
      <c r="E71" s="21"/>
      <c r="F71" s="21"/>
      <c r="G71" s="21"/>
      <c r="H71" s="218"/>
      <c r="I71" s="218"/>
      <c r="J71" s="218"/>
      <c r="K71" s="218"/>
      <c r="L71" s="218"/>
      <c r="M71" s="218"/>
      <c r="N71" s="218"/>
      <c r="O71" s="218"/>
      <c r="P71" s="218"/>
      <c r="Q71" s="14"/>
      <c r="R71" s="14"/>
      <c r="S71" s="14"/>
      <c r="T71" s="14"/>
      <c r="U71" s="14"/>
      <c r="V71" s="14"/>
      <c r="W71" s="78"/>
    </row>
    <row r="72" spans="1:26" ht="20.100000000000001" customHeight="1" x14ac:dyDescent="0.25">
      <c r="A72" s="22"/>
      <c r="B72" s="50"/>
      <c r="C72" s="3"/>
      <c r="D72" s="3"/>
      <c r="E72" s="21"/>
      <c r="F72" s="21"/>
      <c r="G72" s="21"/>
      <c r="H72" s="218"/>
      <c r="I72" s="218"/>
      <c r="J72" s="218"/>
      <c r="K72" s="218"/>
      <c r="L72" s="218"/>
      <c r="M72" s="218"/>
      <c r="N72" s="218"/>
      <c r="O72" s="218"/>
      <c r="P72" s="218"/>
      <c r="Q72" s="14"/>
      <c r="R72" s="14"/>
      <c r="S72" s="14"/>
      <c r="T72" s="14"/>
      <c r="U72" s="14"/>
      <c r="V72" s="14"/>
      <c r="W72" s="78"/>
    </row>
    <row r="73" spans="1:26" ht="20.100000000000001" customHeight="1" x14ac:dyDescent="0.25">
      <c r="A73" s="22"/>
      <c r="B73" s="292" t="s">
        <v>62</v>
      </c>
      <c r="C73" s="230"/>
      <c r="D73" s="230"/>
      <c r="E73" s="21"/>
      <c r="F73" s="21"/>
      <c r="G73" s="21"/>
      <c r="H73" s="218"/>
      <c r="I73" s="218"/>
      <c r="J73" s="218"/>
      <c r="K73" s="218"/>
      <c r="L73" s="218"/>
      <c r="M73" s="218"/>
      <c r="N73" s="218"/>
      <c r="O73" s="218"/>
      <c r="P73" s="218"/>
      <c r="Q73" s="14"/>
      <c r="R73" s="14"/>
      <c r="S73" s="14"/>
      <c r="T73" s="14"/>
      <c r="U73" s="14"/>
      <c r="V73" s="14"/>
      <c r="W73" s="78"/>
    </row>
    <row r="74" spans="1:26" x14ac:dyDescent="0.25">
      <c r="A74" s="2"/>
      <c r="B74" s="293" t="s">
        <v>70</v>
      </c>
      <c r="C74" s="180" t="s">
        <v>71</v>
      </c>
      <c r="D74" s="180" t="s">
        <v>72</v>
      </c>
      <c r="E74" s="221"/>
      <c r="F74" s="221" t="s">
        <v>73</v>
      </c>
      <c r="G74" s="221" t="s">
        <v>74</v>
      </c>
      <c r="H74" s="222" t="s">
        <v>75</v>
      </c>
      <c r="I74" s="222" t="s">
        <v>76</v>
      </c>
      <c r="J74" s="222"/>
      <c r="K74" s="222"/>
      <c r="L74" s="222"/>
      <c r="M74" s="222"/>
      <c r="N74" s="222"/>
      <c r="O74" s="222"/>
      <c r="P74" s="222" t="s">
        <v>77</v>
      </c>
      <c r="Q74" s="223"/>
      <c r="R74" s="223"/>
      <c r="S74" s="180" t="s">
        <v>78</v>
      </c>
      <c r="T74" s="224"/>
      <c r="U74" s="224"/>
      <c r="V74" s="180" t="s">
        <v>79</v>
      </c>
      <c r="W74" s="78"/>
    </row>
    <row r="75" spans="1:26" x14ac:dyDescent="0.25">
      <c r="A75" s="13"/>
      <c r="B75" s="294"/>
      <c r="C75" s="240"/>
      <c r="D75" s="198" t="s">
        <v>63</v>
      </c>
      <c r="E75" s="198"/>
      <c r="F75" s="194"/>
      <c r="G75" s="241"/>
      <c r="H75" s="194"/>
      <c r="I75" s="194"/>
      <c r="J75" s="195"/>
      <c r="K75" s="195"/>
      <c r="L75" s="195"/>
      <c r="M75" s="195"/>
      <c r="N75" s="195"/>
      <c r="O75" s="195"/>
      <c r="P75" s="195"/>
      <c r="Q75" s="193"/>
      <c r="R75" s="193"/>
      <c r="S75" s="193"/>
      <c r="T75" s="193"/>
      <c r="U75" s="193"/>
      <c r="V75" s="269"/>
      <c r="W75" s="300"/>
      <c r="X75" s="197"/>
      <c r="Y75" s="197"/>
      <c r="Z75" s="197"/>
    </row>
    <row r="76" spans="1:26" x14ac:dyDescent="0.25">
      <c r="A76" s="13"/>
      <c r="B76" s="295"/>
      <c r="C76" s="243">
        <v>1</v>
      </c>
      <c r="D76" s="244" t="s">
        <v>84</v>
      </c>
      <c r="E76" s="244"/>
      <c r="F76" s="199"/>
      <c r="G76" s="242"/>
      <c r="H76" s="199"/>
      <c r="I76" s="199"/>
      <c r="J76" s="200"/>
      <c r="K76" s="200"/>
      <c r="L76" s="200"/>
      <c r="M76" s="200"/>
      <c r="N76" s="200"/>
      <c r="O76" s="200"/>
      <c r="P76" s="200"/>
      <c r="Q76" s="13"/>
      <c r="R76" s="13"/>
      <c r="S76" s="13"/>
      <c r="T76" s="13"/>
      <c r="U76" s="13"/>
      <c r="V76" s="270"/>
      <c r="W76" s="300"/>
      <c r="X76" s="197"/>
      <c r="Y76" s="197"/>
      <c r="Z76" s="197"/>
    </row>
    <row r="77" spans="1:26" ht="24.95" customHeight="1" x14ac:dyDescent="0.25">
      <c r="A77" s="251"/>
      <c r="B77" s="296"/>
      <c r="C77" s="252" t="s">
        <v>126</v>
      </c>
      <c r="D77" s="253" t="s">
        <v>127</v>
      </c>
      <c r="E77" s="253"/>
      <c r="F77" s="246" t="s">
        <v>87</v>
      </c>
      <c r="G77" s="247">
        <v>39.14</v>
      </c>
      <c r="H77" s="246">
        <v>43.23</v>
      </c>
      <c r="I77" s="246">
        <f>ROUND(G77*(H77),2)</f>
        <v>1692.02</v>
      </c>
      <c r="J77" s="248">
        <f>ROUND(G77*(N77),2)</f>
        <v>1692.02</v>
      </c>
      <c r="K77" s="249">
        <f>ROUND(G77*(O77),2)</f>
        <v>0</v>
      </c>
      <c r="L77" s="249">
        <f>ROUND(G77*(H77),2)</f>
        <v>1692.02</v>
      </c>
      <c r="M77" s="249"/>
      <c r="N77" s="249">
        <v>43.23</v>
      </c>
      <c r="O77" s="249"/>
      <c r="P77" s="254"/>
      <c r="Q77" s="254"/>
      <c r="R77" s="254"/>
      <c r="S77" s="250">
        <f>ROUND(G77*(P77),3)</f>
        <v>0</v>
      </c>
      <c r="T77" s="250"/>
      <c r="U77" s="250"/>
      <c r="V77" s="271"/>
      <c r="W77" s="78"/>
      <c r="Z77">
        <v>0</v>
      </c>
    </row>
    <row r="78" spans="1:26" ht="24.95" customHeight="1" x14ac:dyDescent="0.25">
      <c r="A78" s="251"/>
      <c r="B78" s="296"/>
      <c r="C78" s="252" t="s">
        <v>128</v>
      </c>
      <c r="D78" s="253" t="s">
        <v>129</v>
      </c>
      <c r="E78" s="253"/>
      <c r="F78" s="246" t="s">
        <v>96</v>
      </c>
      <c r="G78" s="247">
        <v>78.28</v>
      </c>
      <c r="H78" s="246">
        <v>1.92</v>
      </c>
      <c r="I78" s="246">
        <f>ROUND(G78*(H78),2)</f>
        <v>150.30000000000001</v>
      </c>
      <c r="J78" s="248">
        <f>ROUND(G78*(N78),2)</f>
        <v>150.30000000000001</v>
      </c>
      <c r="K78" s="249">
        <f>ROUND(G78*(O78),2)</f>
        <v>0</v>
      </c>
      <c r="L78" s="249">
        <f>ROUND(G78*(H78),2)</f>
        <v>150.30000000000001</v>
      </c>
      <c r="M78" s="249"/>
      <c r="N78" s="249">
        <v>1.92</v>
      </c>
      <c r="O78" s="249"/>
      <c r="P78" s="254"/>
      <c r="Q78" s="254"/>
      <c r="R78" s="254"/>
      <c r="S78" s="250">
        <f>ROUND(G78*(P78),3)</f>
        <v>0</v>
      </c>
      <c r="T78" s="250"/>
      <c r="U78" s="250"/>
      <c r="V78" s="271"/>
      <c r="W78" s="78"/>
      <c r="Z78">
        <v>0</v>
      </c>
    </row>
    <row r="79" spans="1:26" ht="24.95" customHeight="1" x14ac:dyDescent="0.25">
      <c r="A79" s="251"/>
      <c r="B79" s="297"/>
      <c r="C79" s="261" t="s">
        <v>130</v>
      </c>
      <c r="D79" s="262" t="s">
        <v>131</v>
      </c>
      <c r="E79" s="262"/>
      <c r="F79" s="256" t="s">
        <v>132</v>
      </c>
      <c r="G79" s="257">
        <v>3914</v>
      </c>
      <c r="H79" s="256">
        <v>0.06</v>
      </c>
      <c r="I79" s="256">
        <f>ROUND(G79*(H79),2)</f>
        <v>234.84</v>
      </c>
      <c r="J79" s="258">
        <f>ROUND(G79*(N79),2)</f>
        <v>234.84</v>
      </c>
      <c r="K79" s="259">
        <f>ROUND(G79*(O79),2)</f>
        <v>0</v>
      </c>
      <c r="L79" s="259"/>
      <c r="M79" s="259">
        <f>ROUND(G79*(H79),2)</f>
        <v>234.84</v>
      </c>
      <c r="N79" s="259">
        <v>0.06</v>
      </c>
      <c r="O79" s="259"/>
      <c r="P79" s="263">
        <v>2.9999999999999997E-4</v>
      </c>
      <c r="Q79" s="263"/>
      <c r="R79" s="263">
        <v>2.9999999999999997E-4</v>
      </c>
      <c r="S79" s="260">
        <f>ROUND(G79*(P79),3)</f>
        <v>1.1739999999999999</v>
      </c>
      <c r="T79" s="260"/>
      <c r="U79" s="260"/>
      <c r="V79" s="274"/>
      <c r="W79" s="78"/>
      <c r="Z79">
        <v>0</v>
      </c>
    </row>
    <row r="80" spans="1:26" ht="24.95" customHeight="1" x14ac:dyDescent="0.25">
      <c r="A80" s="251"/>
      <c r="B80" s="296"/>
      <c r="C80" s="252" t="s">
        <v>133</v>
      </c>
      <c r="D80" s="253" t="s">
        <v>134</v>
      </c>
      <c r="E80" s="253"/>
      <c r="F80" s="246" t="s">
        <v>87</v>
      </c>
      <c r="G80" s="247">
        <v>39.14</v>
      </c>
      <c r="H80" s="246">
        <v>9.59</v>
      </c>
      <c r="I80" s="246">
        <f>ROUND(G80*(H80),2)</f>
        <v>375.35</v>
      </c>
      <c r="J80" s="248">
        <f>ROUND(G80*(N80),2)</f>
        <v>375.35</v>
      </c>
      <c r="K80" s="249">
        <f>ROUND(G80*(O80),2)</f>
        <v>0</v>
      </c>
      <c r="L80" s="249">
        <f>ROUND(G80*(H80),2)</f>
        <v>375.35</v>
      </c>
      <c r="M80" s="249"/>
      <c r="N80" s="249">
        <v>9.59</v>
      </c>
      <c r="O80" s="249"/>
      <c r="P80" s="254"/>
      <c r="Q80" s="254"/>
      <c r="R80" s="254"/>
      <c r="S80" s="250">
        <f>ROUND(G80*(P80),3)</f>
        <v>0</v>
      </c>
      <c r="T80" s="250"/>
      <c r="U80" s="250"/>
      <c r="V80" s="271"/>
      <c r="W80" s="78"/>
      <c r="Z80">
        <v>0</v>
      </c>
    </row>
    <row r="81" spans="1:26" ht="24.95" customHeight="1" x14ac:dyDescent="0.25">
      <c r="A81" s="251"/>
      <c r="B81" s="296"/>
      <c r="C81" s="252" t="s">
        <v>92</v>
      </c>
      <c r="D81" s="253" t="s">
        <v>93</v>
      </c>
      <c r="E81" s="253"/>
      <c r="F81" s="246" t="s">
        <v>87</v>
      </c>
      <c r="G81" s="247">
        <v>39.14</v>
      </c>
      <c r="H81" s="246">
        <v>0.94</v>
      </c>
      <c r="I81" s="246">
        <f>ROUND(G81*(H81),2)</f>
        <v>36.79</v>
      </c>
      <c r="J81" s="248">
        <f>ROUND(G81*(N81),2)</f>
        <v>36.79</v>
      </c>
      <c r="K81" s="249">
        <f>ROUND(G81*(O81),2)</f>
        <v>0</v>
      </c>
      <c r="L81" s="249">
        <f>ROUND(G81*(H81),2)</f>
        <v>36.79</v>
      </c>
      <c r="M81" s="249"/>
      <c r="N81" s="249">
        <v>0.94</v>
      </c>
      <c r="O81" s="249"/>
      <c r="P81" s="254"/>
      <c r="Q81" s="254"/>
      <c r="R81" s="254"/>
      <c r="S81" s="250">
        <f>ROUND(G81*(P81),3)</f>
        <v>0</v>
      </c>
      <c r="T81" s="250"/>
      <c r="U81" s="250"/>
      <c r="V81" s="271"/>
      <c r="W81" s="78"/>
      <c r="Z81">
        <v>0</v>
      </c>
    </row>
    <row r="82" spans="1:26" ht="24.95" customHeight="1" x14ac:dyDescent="0.25">
      <c r="A82" s="251"/>
      <c r="B82" s="296"/>
      <c r="C82" s="252" t="s">
        <v>135</v>
      </c>
      <c r="D82" s="253" t="s">
        <v>136</v>
      </c>
      <c r="E82" s="253"/>
      <c r="F82" s="246" t="s">
        <v>137</v>
      </c>
      <c r="G82" s="247">
        <v>39.14</v>
      </c>
      <c r="H82" s="246">
        <v>2.1800000000000002</v>
      </c>
      <c r="I82" s="246">
        <f>ROUND(G82*(H82),2)</f>
        <v>85.33</v>
      </c>
      <c r="J82" s="248">
        <f>ROUND(G82*(N82),2)</f>
        <v>85.33</v>
      </c>
      <c r="K82" s="249">
        <f>ROUND(G82*(O82),2)</f>
        <v>0</v>
      </c>
      <c r="L82" s="249">
        <f>ROUND(G82*(H82),2)</f>
        <v>85.33</v>
      </c>
      <c r="M82" s="249"/>
      <c r="N82" s="249">
        <v>2.1800000000000002</v>
      </c>
      <c r="O82" s="249"/>
      <c r="P82" s="254"/>
      <c r="Q82" s="254"/>
      <c r="R82" s="254"/>
      <c r="S82" s="250">
        <f>ROUND(G82*(P82),3)</f>
        <v>0</v>
      </c>
      <c r="T82" s="250"/>
      <c r="U82" s="250"/>
      <c r="V82" s="271"/>
      <c r="W82" s="78"/>
      <c r="Z82">
        <v>0</v>
      </c>
    </row>
    <row r="83" spans="1:26" ht="24.95" customHeight="1" x14ac:dyDescent="0.25">
      <c r="A83" s="251"/>
      <c r="B83" s="296"/>
      <c r="C83" s="252" t="s">
        <v>138</v>
      </c>
      <c r="D83" s="253" t="s">
        <v>139</v>
      </c>
      <c r="E83" s="253"/>
      <c r="F83" s="246" t="s">
        <v>87</v>
      </c>
      <c r="G83" s="247">
        <v>39.14</v>
      </c>
      <c r="H83" s="246">
        <v>1.74</v>
      </c>
      <c r="I83" s="246">
        <f>ROUND(G83*(H83),2)</f>
        <v>68.099999999999994</v>
      </c>
      <c r="J83" s="248">
        <f>ROUND(G83*(N83),2)</f>
        <v>68.099999999999994</v>
      </c>
      <c r="K83" s="249">
        <f>ROUND(G83*(O83),2)</f>
        <v>0</v>
      </c>
      <c r="L83" s="249">
        <f>ROUND(G83*(H83),2)</f>
        <v>68.099999999999994</v>
      </c>
      <c r="M83" s="249"/>
      <c r="N83" s="249">
        <v>1.74</v>
      </c>
      <c r="O83" s="249"/>
      <c r="P83" s="254"/>
      <c r="Q83" s="254"/>
      <c r="R83" s="254"/>
      <c r="S83" s="250">
        <f>ROUND(G83*(P83),3)</f>
        <v>0</v>
      </c>
      <c r="T83" s="250"/>
      <c r="U83" s="250"/>
      <c r="V83" s="271"/>
      <c r="W83" s="78"/>
      <c r="Z83">
        <v>0</v>
      </c>
    </row>
    <row r="84" spans="1:26" ht="24.95" customHeight="1" x14ac:dyDescent="0.25">
      <c r="A84" s="251"/>
      <c r="B84" s="297"/>
      <c r="C84" s="261" t="s">
        <v>140</v>
      </c>
      <c r="D84" s="262" t="s">
        <v>141</v>
      </c>
      <c r="E84" s="262"/>
      <c r="F84" s="256" t="s">
        <v>142</v>
      </c>
      <c r="G84" s="257">
        <v>660</v>
      </c>
      <c r="H84" s="256">
        <v>7.66</v>
      </c>
      <c r="I84" s="256">
        <f>ROUND(G84*(H84),2)</f>
        <v>5055.6000000000004</v>
      </c>
      <c r="J84" s="258">
        <f>ROUND(G84*(N84),2)</f>
        <v>5055.6000000000004</v>
      </c>
      <c r="K84" s="259">
        <f>ROUND(G84*(O84),2)</f>
        <v>0</v>
      </c>
      <c r="L84" s="259"/>
      <c r="M84" s="259">
        <f>ROUND(G84*(H84),2)</f>
        <v>5055.6000000000004</v>
      </c>
      <c r="N84" s="259">
        <v>7.66</v>
      </c>
      <c r="O84" s="259"/>
      <c r="P84" s="263">
        <v>2.1999999999999999E-2</v>
      </c>
      <c r="Q84" s="263"/>
      <c r="R84" s="263">
        <v>2.1999999999999999E-2</v>
      </c>
      <c r="S84" s="260">
        <f>ROUND(G84*(P84),3)</f>
        <v>14.52</v>
      </c>
      <c r="T84" s="260"/>
      <c r="U84" s="260"/>
      <c r="V84" s="274"/>
      <c r="W84" s="78"/>
      <c r="Z84">
        <v>0</v>
      </c>
    </row>
    <row r="85" spans="1:26" ht="24.95" customHeight="1" x14ac:dyDescent="0.25">
      <c r="A85" s="251"/>
      <c r="B85" s="296"/>
      <c r="C85" s="252" t="s">
        <v>143</v>
      </c>
      <c r="D85" s="253" t="s">
        <v>144</v>
      </c>
      <c r="E85" s="253"/>
      <c r="F85" s="246" t="s">
        <v>145</v>
      </c>
      <c r="G85" s="247">
        <v>392</v>
      </c>
      <c r="H85" s="246">
        <v>0.81</v>
      </c>
      <c r="I85" s="246">
        <f>ROUND(G85*(H85),2)</f>
        <v>317.52</v>
      </c>
      <c r="J85" s="248">
        <f>ROUND(G85*(N85),2)</f>
        <v>317.52</v>
      </c>
      <c r="K85" s="249">
        <f>ROUND(G85*(O85),2)</f>
        <v>0</v>
      </c>
      <c r="L85" s="249">
        <f>ROUND(G85*(H85),2)</f>
        <v>317.52</v>
      </c>
      <c r="M85" s="249"/>
      <c r="N85" s="249">
        <v>0.81</v>
      </c>
      <c r="O85" s="249"/>
      <c r="P85" s="254"/>
      <c r="Q85" s="254"/>
      <c r="R85" s="254"/>
      <c r="S85" s="250">
        <f>ROUND(G85*(P85),3)</f>
        <v>0</v>
      </c>
      <c r="T85" s="250"/>
      <c r="U85" s="250"/>
      <c r="V85" s="271"/>
      <c r="W85" s="78"/>
      <c r="Z85">
        <v>0</v>
      </c>
    </row>
    <row r="86" spans="1:26" ht="24.95" customHeight="1" x14ac:dyDescent="0.25">
      <c r="A86" s="251"/>
      <c r="B86" s="296"/>
      <c r="C86" s="252" t="s">
        <v>146</v>
      </c>
      <c r="D86" s="253" t="s">
        <v>147</v>
      </c>
      <c r="E86" s="253"/>
      <c r="F86" s="246" t="s">
        <v>145</v>
      </c>
      <c r="G86" s="247">
        <v>392</v>
      </c>
      <c r="H86" s="246">
        <v>0.22</v>
      </c>
      <c r="I86" s="246">
        <f>ROUND(G86*(H86),2)</f>
        <v>86.24</v>
      </c>
      <c r="J86" s="248">
        <f>ROUND(G86*(N86),2)</f>
        <v>86.24</v>
      </c>
      <c r="K86" s="249">
        <f>ROUND(G86*(O86),2)</f>
        <v>0</v>
      </c>
      <c r="L86" s="249">
        <f>ROUND(G86*(H86),2)</f>
        <v>86.24</v>
      </c>
      <c r="M86" s="249"/>
      <c r="N86" s="249">
        <v>0.22</v>
      </c>
      <c r="O86" s="249"/>
      <c r="P86" s="254"/>
      <c r="Q86" s="254"/>
      <c r="R86" s="254"/>
      <c r="S86" s="250">
        <f>ROUND(G86*(P86),3)</f>
        <v>0</v>
      </c>
      <c r="T86" s="250"/>
      <c r="U86" s="250"/>
      <c r="V86" s="271"/>
      <c r="W86" s="78"/>
      <c r="Z86">
        <v>0</v>
      </c>
    </row>
    <row r="87" spans="1:26" ht="24.95" customHeight="1" x14ac:dyDescent="0.25">
      <c r="A87" s="251"/>
      <c r="B87" s="297"/>
      <c r="C87" s="261" t="s">
        <v>148</v>
      </c>
      <c r="D87" s="262" t="s">
        <v>149</v>
      </c>
      <c r="E87" s="262"/>
      <c r="F87" s="256" t="s">
        <v>145</v>
      </c>
      <c r="G87" s="257">
        <v>392</v>
      </c>
      <c r="H87" s="256">
        <v>9.99</v>
      </c>
      <c r="I87" s="256">
        <f>ROUND(G87*(H87),2)</f>
        <v>3916.08</v>
      </c>
      <c r="J87" s="258">
        <f>ROUND(G87*(N87),2)</f>
        <v>3916.08</v>
      </c>
      <c r="K87" s="259">
        <f>ROUND(G87*(O87),2)</f>
        <v>0</v>
      </c>
      <c r="L87" s="259"/>
      <c r="M87" s="259">
        <f>ROUND(G87*(H87),2)</f>
        <v>3916.08</v>
      </c>
      <c r="N87" s="259">
        <v>9.99</v>
      </c>
      <c r="O87" s="259"/>
      <c r="P87" s="263"/>
      <c r="Q87" s="263"/>
      <c r="R87" s="263"/>
      <c r="S87" s="260">
        <f>ROUND(G87*(P87),3)</f>
        <v>0</v>
      </c>
      <c r="T87" s="260"/>
      <c r="U87" s="260"/>
      <c r="V87" s="274"/>
      <c r="W87" s="78"/>
      <c r="Z87">
        <v>0</v>
      </c>
    </row>
    <row r="88" spans="1:26" x14ac:dyDescent="0.25">
      <c r="A88" s="13"/>
      <c r="B88" s="295"/>
      <c r="C88" s="243">
        <v>1</v>
      </c>
      <c r="D88" s="244" t="s">
        <v>84</v>
      </c>
      <c r="E88" s="244"/>
      <c r="F88" s="199"/>
      <c r="G88" s="242"/>
      <c r="H88" s="199"/>
      <c r="I88" s="203">
        <f>ROUND((SUM(I76:I87))/1,2)</f>
        <v>12018.17</v>
      </c>
      <c r="J88" s="200"/>
      <c r="K88" s="200"/>
      <c r="L88" s="200">
        <f>ROUND((SUM(L76:L87))/1,2)</f>
        <v>2811.65</v>
      </c>
      <c r="M88" s="200">
        <f>ROUND((SUM(M76:M87))/1,2)</f>
        <v>9206.52</v>
      </c>
      <c r="N88" s="200"/>
      <c r="O88" s="200"/>
      <c r="P88" s="200"/>
      <c r="Q88" s="13"/>
      <c r="R88" s="13"/>
      <c r="S88" s="13">
        <f>ROUND((SUM(S76:S87))/1,2)</f>
        <v>15.69</v>
      </c>
      <c r="T88" s="13"/>
      <c r="U88" s="13"/>
      <c r="V88" s="272">
        <f>ROUND((SUM(V76:V87))/1,2)</f>
        <v>0</v>
      </c>
      <c r="W88" s="300"/>
      <c r="X88" s="197"/>
      <c r="Y88" s="197"/>
      <c r="Z88" s="197"/>
    </row>
    <row r="89" spans="1:26" x14ac:dyDescent="0.25">
      <c r="A89" s="1"/>
      <c r="B89" s="288"/>
      <c r="C89" s="1"/>
      <c r="D89" s="1"/>
      <c r="E89" s="191"/>
      <c r="F89" s="191"/>
      <c r="G89" s="231"/>
      <c r="H89" s="191"/>
      <c r="I89" s="191"/>
      <c r="J89" s="192"/>
      <c r="K89" s="192"/>
      <c r="L89" s="192"/>
      <c r="M89" s="192"/>
      <c r="N89" s="192"/>
      <c r="O89" s="192"/>
      <c r="P89" s="192"/>
      <c r="Q89" s="1"/>
      <c r="R89" s="1"/>
      <c r="S89" s="1"/>
      <c r="T89" s="1"/>
      <c r="U89" s="1"/>
      <c r="V89" s="273"/>
      <c r="W89" s="78"/>
    </row>
    <row r="90" spans="1:26" x14ac:dyDescent="0.25">
      <c r="A90" s="13"/>
      <c r="B90" s="295"/>
      <c r="C90" s="243">
        <v>99</v>
      </c>
      <c r="D90" s="244" t="s">
        <v>114</v>
      </c>
      <c r="E90" s="244"/>
      <c r="F90" s="199"/>
      <c r="G90" s="242"/>
      <c r="H90" s="199"/>
      <c r="I90" s="199"/>
      <c r="J90" s="200"/>
      <c r="K90" s="200"/>
      <c r="L90" s="200"/>
      <c r="M90" s="200"/>
      <c r="N90" s="200"/>
      <c r="O90" s="200"/>
      <c r="P90" s="200"/>
      <c r="Q90" s="13"/>
      <c r="R90" s="13"/>
      <c r="S90" s="13"/>
      <c r="T90" s="13"/>
      <c r="U90" s="13"/>
      <c r="V90" s="270"/>
      <c r="W90" s="300"/>
      <c r="X90" s="197"/>
      <c r="Y90" s="197"/>
      <c r="Z90" s="197"/>
    </row>
    <row r="91" spans="1:26" ht="24.95" customHeight="1" x14ac:dyDescent="0.25">
      <c r="A91" s="251"/>
      <c r="B91" s="296"/>
      <c r="C91" s="252" t="s">
        <v>150</v>
      </c>
      <c r="D91" s="253" t="s">
        <v>151</v>
      </c>
      <c r="E91" s="253"/>
      <c r="F91" s="246" t="s">
        <v>117</v>
      </c>
      <c r="G91" s="247">
        <v>17.225999999999999</v>
      </c>
      <c r="H91" s="246">
        <v>35.83</v>
      </c>
      <c r="I91" s="246">
        <f>ROUND(G91*(H91),2)</f>
        <v>617.21</v>
      </c>
      <c r="J91" s="248">
        <f>ROUND(G91*(N91),2)</f>
        <v>617.21</v>
      </c>
      <c r="K91" s="249">
        <f>ROUND(G91*(O91),2)</f>
        <v>0</v>
      </c>
      <c r="L91" s="249">
        <f>ROUND(G91*(H91),2)</f>
        <v>617.21</v>
      </c>
      <c r="M91" s="249"/>
      <c r="N91" s="249">
        <v>35.83</v>
      </c>
      <c r="O91" s="249"/>
      <c r="P91" s="254"/>
      <c r="Q91" s="254"/>
      <c r="R91" s="254"/>
      <c r="S91" s="250">
        <f>ROUND(G91*(P91),3)</f>
        <v>0</v>
      </c>
      <c r="T91" s="250"/>
      <c r="U91" s="250"/>
      <c r="V91" s="271"/>
      <c r="W91" s="78"/>
      <c r="Z91">
        <v>0</v>
      </c>
    </row>
    <row r="92" spans="1:26" x14ac:dyDescent="0.25">
      <c r="A92" s="13"/>
      <c r="B92" s="295"/>
      <c r="C92" s="243">
        <v>99</v>
      </c>
      <c r="D92" s="244" t="s">
        <v>114</v>
      </c>
      <c r="E92" s="244"/>
      <c r="F92" s="199"/>
      <c r="G92" s="242"/>
      <c r="H92" s="199"/>
      <c r="I92" s="203">
        <f>ROUND((SUM(I90:I91))/1,2)</f>
        <v>617.21</v>
      </c>
      <c r="J92" s="200"/>
      <c r="K92" s="200"/>
      <c r="L92" s="200">
        <f>ROUND((SUM(L90:L91))/1,2)</f>
        <v>617.21</v>
      </c>
      <c r="M92" s="200">
        <f>ROUND((SUM(M90:M91))/1,2)</f>
        <v>0</v>
      </c>
      <c r="N92" s="200"/>
      <c r="O92" s="200"/>
      <c r="P92" s="264"/>
      <c r="Q92" s="1"/>
      <c r="R92" s="1"/>
      <c r="S92" s="264">
        <f>ROUND((SUM(S90:S91))/1,2)</f>
        <v>0</v>
      </c>
      <c r="T92" s="2"/>
      <c r="U92" s="2"/>
      <c r="V92" s="272">
        <f>ROUND((SUM(V90:V91))/1,2)</f>
        <v>0</v>
      </c>
      <c r="W92" s="78"/>
    </row>
    <row r="93" spans="1:26" x14ac:dyDescent="0.25">
      <c r="A93" s="1"/>
      <c r="B93" s="288"/>
      <c r="C93" s="1"/>
      <c r="D93" s="1"/>
      <c r="E93" s="191"/>
      <c r="F93" s="191"/>
      <c r="G93" s="231"/>
      <c r="H93" s="191"/>
      <c r="I93" s="191"/>
      <c r="J93" s="192"/>
      <c r="K93" s="192"/>
      <c r="L93" s="192"/>
      <c r="M93" s="192"/>
      <c r="N93" s="192"/>
      <c r="O93" s="192"/>
      <c r="P93" s="192"/>
      <c r="Q93" s="1"/>
      <c r="R93" s="1"/>
      <c r="S93" s="1"/>
      <c r="T93" s="1"/>
      <c r="U93" s="1"/>
      <c r="V93" s="273"/>
      <c r="W93" s="78"/>
    </row>
    <row r="94" spans="1:26" x14ac:dyDescent="0.25">
      <c r="A94" s="13"/>
      <c r="B94" s="295"/>
      <c r="C94" s="13"/>
      <c r="D94" s="202" t="s">
        <v>63</v>
      </c>
      <c r="E94" s="202"/>
      <c r="F94" s="199"/>
      <c r="G94" s="242"/>
      <c r="H94" s="199"/>
      <c r="I94" s="203">
        <f>ROUND((SUM(I75:I93))/2,2)</f>
        <v>12635.38</v>
      </c>
      <c r="J94" s="200"/>
      <c r="K94" s="200"/>
      <c r="L94" s="200">
        <f>ROUND((SUM(L75:L93))/2,2)</f>
        <v>3428.86</v>
      </c>
      <c r="M94" s="200">
        <f>ROUND((SUM(M75:M93))/2,2)</f>
        <v>9206.52</v>
      </c>
      <c r="N94" s="200"/>
      <c r="O94" s="200"/>
      <c r="P94" s="264"/>
      <c r="Q94" s="1"/>
      <c r="R94" s="1"/>
      <c r="S94" s="264">
        <f>ROUND((SUM(S75:S93))/2,2)</f>
        <v>15.69</v>
      </c>
      <c r="T94" s="1"/>
      <c r="U94" s="1"/>
      <c r="V94" s="272">
        <f>ROUND((SUM(V75:V93))/2,2)</f>
        <v>0</v>
      </c>
      <c r="W94" s="78"/>
    </row>
    <row r="95" spans="1:26" x14ac:dyDescent="0.25">
      <c r="A95" s="1"/>
      <c r="B95" s="298"/>
      <c r="C95" s="265"/>
      <c r="D95" s="266" t="s">
        <v>68</v>
      </c>
      <c r="E95" s="266"/>
      <c r="F95" s="268"/>
      <c r="G95" s="267"/>
      <c r="H95" s="268"/>
      <c r="I95" s="268">
        <f>ROUND((SUM(I75:I94))/3,2)</f>
        <v>12635.38</v>
      </c>
      <c r="J95" s="302"/>
      <c r="K95" s="302">
        <f>ROUND((SUM(K75:K94))/3,2)</f>
        <v>0</v>
      </c>
      <c r="L95" s="302">
        <f>ROUND((SUM(L75:L94))/3,2)</f>
        <v>3428.86</v>
      </c>
      <c r="M95" s="302">
        <f>ROUND((SUM(M75:M94))/3,2)</f>
        <v>9206.52</v>
      </c>
      <c r="N95" s="302"/>
      <c r="O95" s="302"/>
      <c r="P95" s="267"/>
      <c r="Q95" s="265"/>
      <c r="R95" s="265"/>
      <c r="S95" s="267">
        <f>ROUND((SUM(S75:S94))/3,2)</f>
        <v>15.69</v>
      </c>
      <c r="T95" s="265"/>
      <c r="U95" s="265"/>
      <c r="V95" s="275">
        <f>ROUND((SUM(V75:V94))/3,2)</f>
        <v>0</v>
      </c>
      <c r="W95" s="78"/>
      <c r="Y95">
        <f>(SUM(Y75:Y94))</f>
        <v>0</v>
      </c>
      <c r="Z95">
        <f>(SUM(Z75:Z94))</f>
        <v>0</v>
      </c>
    </row>
  </sheetData>
  <sheetProtection algorithmName="SHA-512" hashValue="F5WGVAMYgZNMcskXLxqsMUwWbUCiyEBN7RgRZrIOEE5IiOIIxFDl+RxKAJiHywFJvVSQTJxtmiVBoDfvYacw0g==" saltValue="IVpw6aR8j4jWBqA9ZGKtaw==" spinCount="100000" sheet="1" formatCells="0" formatColumns="0" formatRows="0" insertColumns="0" insertRows="0" insertHyperlinks="0" deleteColumns="0" deleteRows="0" sort="0" autoFilter="0" pivotTables="0"/>
  <mergeCells count="64">
    <mergeCell ref="D90:E90"/>
    <mergeCell ref="D91:E91"/>
    <mergeCell ref="D92:E92"/>
    <mergeCell ref="D94:E94"/>
    <mergeCell ref="D95:E95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B66:E66"/>
    <mergeCell ref="B67:E67"/>
    <mergeCell ref="B68:E68"/>
    <mergeCell ref="I66:P66"/>
    <mergeCell ref="D75:E75"/>
    <mergeCell ref="D76:E76"/>
    <mergeCell ref="B55:D55"/>
    <mergeCell ref="B56:D56"/>
    <mergeCell ref="B57:D57"/>
    <mergeCell ref="B58:D58"/>
    <mergeCell ref="B60:D60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H1:I1"/>
  </mergeCells>
  <hyperlinks>
    <hyperlink ref="B1:C1" location="A2:A2" tooltip="Klikni na prechod ku Kryciemu listu..." display="Krycí list rozpočtu" xr:uid="{60B2CE86-30E9-4CD1-B99B-FA1E65373F06}"/>
    <hyperlink ref="E1:F1" location="A54:A54" tooltip="Klikni na prechod ku rekapitulácii..." display="Rekapitulácia rozpočtu" xr:uid="{F5119A43-C671-4AAD-85D8-A92EB2833C49}"/>
    <hyperlink ref="H1:I1" location="B74:B74" tooltip="Klikni na prechod ku Rozpočet..." display="Rozpočet" xr:uid="{052630D5-AEE5-4B9B-B07B-0173F64A5C79}"/>
  </hyperlinks>
  <printOptions horizontalCentered="1" gridLines="1"/>
  <pageMargins left="1.1111111111111112E-2" right="1.1111111111111112E-2" top="0.75" bottom="0.75" header="0.3" footer="0.3"/>
  <pageSetup paperSize="9" scale="75" orientation="portrait" r:id="rId1"/>
  <headerFooter>
    <oddHeader>&amp;C&amp;B&amp; Rozpočet Spevnené plochy - chodníky na cintoríne v obci Pušovce / SO 03 - Zeleň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Rekapitulácia</vt:lpstr>
      <vt:lpstr>Krycí list stavby</vt:lpstr>
      <vt:lpstr>SO 6121</vt:lpstr>
      <vt:lpstr>SO 6122</vt:lpstr>
      <vt:lpstr>SO 6123</vt:lpstr>
      <vt:lpstr>'SO 6121'!Oblasť_tlače</vt:lpstr>
      <vt:lpstr>'SO 6122'!Oblasť_tlače</vt:lpstr>
      <vt:lpstr>'SO 6123'!Oblasť_tlače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ibk</dc:creator>
  <cp:lastModifiedBy>ibk</cp:lastModifiedBy>
  <cp:lastPrinted>2023-08-24T09:06:37Z</cp:lastPrinted>
  <dcterms:created xsi:type="dcterms:W3CDTF">2023-08-24T09:02:39Z</dcterms:created>
  <dcterms:modified xsi:type="dcterms:W3CDTF">2023-08-24T09:09:24Z</dcterms:modified>
</cp:coreProperties>
</file>